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mijulien/Dropbox/Hifi-Son/Lionceau Audio/Tube Trap Bass trap HCFR/Publication calcul Bass Trap à panneau fléchissant/"/>
    </mc:Choice>
  </mc:AlternateContent>
  <xr:revisionPtr revIDLastSave="0" documentId="13_ncr:1_{9F1CC662-45F1-9043-AC06-DFCAF85A3658}" xr6:coauthVersionLast="37" xr6:coauthVersionMax="37" xr10:uidLastSave="{00000000-0000-0000-0000-000000000000}"/>
  <bookViews>
    <workbookView xWindow="1800" yWindow="1600" windowWidth="28800" windowHeight="25280" xr2:uid="{A61D91FA-9148-4A4C-A0C2-88EFD6B1AC74}"/>
  </bookViews>
  <sheets>
    <sheet name="Onglet principal" sheetId="1" r:id="rId1"/>
    <sheet name="Aide Résistivité acoustique" sheetId="3" r:id="rId2"/>
    <sheet name="Calculs" sheetId="2" r:id="rId3"/>
  </sheets>
  <definedNames>
    <definedName name="a11_">'Onglet principal'!$C$32</definedName>
    <definedName name="a11_2">'Onglet principal'!$D$32</definedName>
    <definedName name="a11_3">'Onglet principal'!$E$32</definedName>
    <definedName name="b">'Onglet principal'!$C$22</definedName>
    <definedName name="b_2">'Onglet principal'!$D$22</definedName>
    <definedName name="b_3">'Onglet principal'!$E$22</definedName>
    <definedName name="b11_">'Onglet principal'!$C$33</definedName>
    <definedName name="b11_2">'Onglet principal'!$D$33</definedName>
    <definedName name="b11_3">'Onglet principal'!$E$33</definedName>
    <definedName name="Bf">'Onglet principal'!$C$31</definedName>
    <definedName name="Bf_2">'Onglet principal'!$D$31</definedName>
    <definedName name="Bf_3">'Onglet principal'!$E$31</definedName>
    <definedName name="c_">'Onglet principal'!$C$38</definedName>
    <definedName name="c_2">'Onglet principal'!$D$38</definedName>
    <definedName name="c_3">'Onglet principal'!$E$38</definedName>
    <definedName name="d">'Onglet principal'!$C$14</definedName>
    <definedName name="d_2">'Onglet principal'!$D$14</definedName>
    <definedName name="d_3">'Onglet principal'!$E$14</definedName>
    <definedName name="d1_">'Onglet principal'!$C$21</definedName>
    <definedName name="d1_2">'Onglet principal'!$D$21</definedName>
    <definedName name="d1_3">'Onglet principal'!$E$21</definedName>
    <definedName name="delta">'Onglet principal'!$C$41</definedName>
    <definedName name="delta_2">'Onglet principal'!$D$41</definedName>
    <definedName name="delta_3">'Onglet principal'!$E$41</definedName>
    <definedName name="deuxa">'Onglet principal'!$C$23</definedName>
    <definedName name="deuxa_2">'Onglet principal'!$D$23</definedName>
    <definedName name="deuxa_3">'Onglet principal'!$E$23</definedName>
    <definedName name="E">'Onglet principal'!$C$18</definedName>
    <definedName name="E_2">'Onglet principal'!$D$18</definedName>
    <definedName name="E_3">'Onglet principal'!$E$18</definedName>
    <definedName name="eps">'Onglet principal'!$C$24</definedName>
    <definedName name="eps_2">'Onglet principal'!$D$24</definedName>
    <definedName name="eps_3">'Onglet principal'!$E$24</definedName>
    <definedName name="h">'Onglet principal'!$C$13</definedName>
    <definedName name="h_2">'Onglet principal'!$D$13</definedName>
    <definedName name="h_3">'Onglet principal'!$E$13</definedName>
    <definedName name="h_é">'Onglet principal'!$D$13</definedName>
    <definedName name="K11_">'Onglet principal'!$C$34</definedName>
    <definedName name="K11_2">'Onglet principal'!$D$34</definedName>
    <definedName name="K11_3">'Onglet principal'!$E$34</definedName>
    <definedName name="m_sup">'Onglet principal'!$C$15</definedName>
    <definedName name="m_sup_2">'Onglet principal'!$D$15</definedName>
    <definedName name="m_sup_3">'Onglet principal'!$E$15</definedName>
    <definedName name="ms_cor">'Onglet principal'!$C$36</definedName>
    <definedName name="ms_cor_2">'Onglet principal'!$D$36</definedName>
    <definedName name="ms_cor_3">'Onglet principal'!$E$36</definedName>
    <definedName name="nu">'Onglet principal'!$C$17</definedName>
    <definedName name="nu_2">'Onglet principal'!$D$17</definedName>
    <definedName name="nu_3">'Onglet principal'!$E$17</definedName>
    <definedName name="R_">'Onglet principal'!$C$26</definedName>
    <definedName name="R_2">'Onglet principal'!$D$26</definedName>
    <definedName name="R_3">'Onglet principal'!$E$26</definedName>
    <definedName name="rho0">'Onglet principal'!$C$37</definedName>
    <definedName name="rho0_2">'Onglet principal'!$D$37</definedName>
    <definedName name="rho0_3">'Onglet principal'!$E$37</definedName>
    <definedName name="rhonu">'Onglet principal'!$C$16</definedName>
    <definedName name="rhonu_2">'Onglet principal'!$D$16</definedName>
    <definedName name="rhonu_3">'Onglet principal'!$E$16</definedName>
    <definedName name="sigma">'Onglet principal'!$C$20</definedName>
    <definedName name="sigma_2">'Onglet principal'!$D$20</definedName>
    <definedName name="sigma_3">'Onglet principal'!$E$20</definedName>
    <definedName name="T">'Onglet principal'!$C$25</definedName>
    <definedName name="T_2">'Onglet principal'!$D$25</definedName>
    <definedName name="T_3">'Onglet principal'!$E$25</definedName>
    <definedName name="type">'Onglet principal'!$C$19</definedName>
    <definedName name="type_2">'Onglet principal'!$D$19</definedName>
    <definedName name="type_3">'Onglet principal'!$E$19</definedName>
    <definedName name="visc">'Onglet principal'!$C$40</definedName>
    <definedName name="X">'Onglet principal'!$C$11</definedName>
    <definedName name="X_2">'Onglet principal'!$D$11</definedName>
    <definedName name="X_3">'Onglet principal'!$E$11</definedName>
    <definedName name="Y">'Onglet principal'!$C$12</definedName>
    <definedName name="Y_2">'Onglet principal'!$D$12</definedName>
    <definedName name="Y_3">'Onglet principal'!$E$12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58" i="2" l="1"/>
  <c r="AJ157" i="2"/>
  <c r="AJ156" i="2"/>
  <c r="AJ155" i="2"/>
  <c r="AJ154" i="2"/>
  <c r="AJ153" i="2"/>
  <c r="AJ152" i="2"/>
  <c r="AJ151" i="2"/>
  <c r="AJ150" i="2"/>
  <c r="AJ149" i="2"/>
  <c r="AJ148" i="2"/>
  <c r="AJ147" i="2"/>
  <c r="AJ146" i="2"/>
  <c r="AJ145" i="2"/>
  <c r="AJ144" i="2"/>
  <c r="AJ143" i="2"/>
  <c r="AJ142" i="2"/>
  <c r="AJ141" i="2"/>
  <c r="AJ140" i="2"/>
  <c r="AJ139" i="2"/>
  <c r="AJ138" i="2"/>
  <c r="AJ137" i="2"/>
  <c r="AJ136" i="2"/>
  <c r="AJ135" i="2"/>
  <c r="AJ134" i="2"/>
  <c r="AJ133" i="2"/>
  <c r="AJ132" i="2"/>
  <c r="AJ131" i="2"/>
  <c r="AJ130" i="2"/>
  <c r="AJ129" i="2"/>
  <c r="AJ128" i="2"/>
  <c r="AJ127" i="2"/>
  <c r="AJ126" i="2"/>
  <c r="AJ125" i="2"/>
  <c r="AJ124" i="2"/>
  <c r="AJ123" i="2"/>
  <c r="AJ122" i="2"/>
  <c r="AJ121" i="2"/>
  <c r="AJ120" i="2"/>
  <c r="AJ119" i="2"/>
  <c r="AJ118" i="2"/>
  <c r="AJ117" i="2"/>
  <c r="AJ116" i="2"/>
  <c r="AJ115" i="2"/>
  <c r="AJ114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3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C45" i="1"/>
  <c r="D45" i="1"/>
  <c r="C43" i="1"/>
  <c r="D43" i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E24" i="1"/>
  <c r="E45" i="1" s="1"/>
  <c r="D24" i="1"/>
  <c r="C24" i="1"/>
  <c r="D41" i="1" l="1"/>
  <c r="C41" i="1"/>
  <c r="E41" i="1"/>
  <c r="D38" i="1"/>
  <c r="P139" i="2" s="1"/>
  <c r="D37" i="1"/>
  <c r="E35" i="1"/>
  <c r="E36" i="1" s="1"/>
  <c r="D35" i="1"/>
  <c r="D36" i="1" s="1"/>
  <c r="E33" i="1"/>
  <c r="E32" i="1"/>
  <c r="E31" i="1"/>
  <c r="E34" i="1" s="1"/>
  <c r="D33" i="1"/>
  <c r="D32" i="1"/>
  <c r="D31" i="1"/>
  <c r="E43" i="1"/>
  <c r="E25" i="1"/>
  <c r="E37" i="1" s="1"/>
  <c r="P20" i="2" l="1"/>
  <c r="P34" i="2"/>
  <c r="P72" i="2"/>
  <c r="P5" i="2"/>
  <c r="P49" i="2"/>
  <c r="P95" i="2"/>
  <c r="P17" i="2"/>
  <c r="P44" i="2"/>
  <c r="P93" i="2"/>
  <c r="P75" i="2"/>
  <c r="P144" i="2"/>
  <c r="P35" i="2"/>
  <c r="P51" i="2"/>
  <c r="P47" i="2"/>
  <c r="P141" i="2"/>
  <c r="O5" i="2"/>
  <c r="T5" i="2" s="1"/>
  <c r="U5" i="2" s="1"/>
  <c r="V5" i="2" s="1"/>
  <c r="W5" i="2" s="1"/>
  <c r="O6" i="2"/>
  <c r="O9" i="2"/>
  <c r="O10" i="2"/>
  <c r="O14" i="2"/>
  <c r="O18" i="2"/>
  <c r="O24" i="2"/>
  <c r="O28" i="2"/>
  <c r="O33" i="2"/>
  <c r="O37" i="2"/>
  <c r="O43" i="2"/>
  <c r="O47" i="2"/>
  <c r="O50" i="2"/>
  <c r="O56" i="2"/>
  <c r="O59" i="2"/>
  <c r="O63" i="2"/>
  <c r="O67" i="2"/>
  <c r="O12" i="2"/>
  <c r="O16" i="2"/>
  <c r="O20" i="2"/>
  <c r="T20" i="2" s="1"/>
  <c r="U20" i="2" s="1"/>
  <c r="V20" i="2" s="1"/>
  <c r="W20" i="2" s="1"/>
  <c r="O21" i="2"/>
  <c r="O25" i="2"/>
  <c r="O30" i="2"/>
  <c r="O32" i="2"/>
  <c r="O39" i="2"/>
  <c r="O40" i="2"/>
  <c r="O44" i="2"/>
  <c r="O46" i="2"/>
  <c r="O48" i="2"/>
  <c r="O53" i="2"/>
  <c r="O55" i="2"/>
  <c r="O61" i="2"/>
  <c r="O64" i="2"/>
  <c r="O15" i="2"/>
  <c r="O17" i="2"/>
  <c r="T17" i="2" s="1"/>
  <c r="U17" i="2" s="1"/>
  <c r="V17" i="2" s="1"/>
  <c r="W17" i="2" s="1"/>
  <c r="O19" i="2"/>
  <c r="O23" i="2"/>
  <c r="O36" i="2"/>
  <c r="O65" i="2"/>
  <c r="O70" i="2"/>
  <c r="O71" i="2"/>
  <c r="O72" i="2"/>
  <c r="O75" i="2"/>
  <c r="T75" i="2" s="1"/>
  <c r="U75" i="2" s="1"/>
  <c r="V75" i="2" s="1"/>
  <c r="W75" i="2" s="1"/>
  <c r="O78" i="2"/>
  <c r="O81" i="2"/>
  <c r="O84" i="2"/>
  <c r="O22" i="2"/>
  <c r="O27" i="2"/>
  <c r="O35" i="2"/>
  <c r="O38" i="2"/>
  <c r="O42" i="2"/>
  <c r="O45" i="2"/>
  <c r="O58" i="2"/>
  <c r="O68" i="2"/>
  <c r="O69" i="2"/>
  <c r="O73" i="2"/>
  <c r="O74" i="2"/>
  <c r="O79" i="2"/>
  <c r="O83" i="2"/>
  <c r="O85" i="2"/>
  <c r="O86" i="2"/>
  <c r="O87" i="2"/>
  <c r="O88" i="2"/>
  <c r="O7" i="2"/>
  <c r="O60" i="2"/>
  <c r="O76" i="2"/>
  <c r="O82" i="2"/>
  <c r="O90" i="2"/>
  <c r="O93" i="2"/>
  <c r="T93" i="2" s="1"/>
  <c r="U93" i="2" s="1"/>
  <c r="V93" i="2" s="1"/>
  <c r="W93" i="2" s="1"/>
  <c r="O98" i="2"/>
  <c r="O99" i="2"/>
  <c r="O100" i="2"/>
  <c r="O101" i="2"/>
  <c r="O105" i="2"/>
  <c r="O117" i="2"/>
  <c r="O119" i="2"/>
  <c r="O120" i="2"/>
  <c r="O135" i="2"/>
  <c r="O139" i="2"/>
  <c r="O140" i="2"/>
  <c r="O141" i="2"/>
  <c r="T141" i="2" s="1"/>
  <c r="U141" i="2" s="1"/>
  <c r="V141" i="2" s="1"/>
  <c r="W141" i="2" s="1"/>
  <c r="O143" i="2"/>
  <c r="O145" i="2"/>
  <c r="O147" i="2"/>
  <c r="O148" i="2"/>
  <c r="O149" i="2"/>
  <c r="O154" i="2"/>
  <c r="O152" i="2"/>
  <c r="O41" i="2"/>
  <c r="O54" i="2"/>
  <c r="O62" i="2"/>
  <c r="O13" i="2"/>
  <c r="O29" i="2"/>
  <c r="O49" i="2"/>
  <c r="O52" i="2"/>
  <c r="O66" i="2"/>
  <c r="O91" i="2"/>
  <c r="O94" i="2"/>
  <c r="O95" i="2"/>
  <c r="O103" i="2"/>
  <c r="O110" i="2"/>
  <c r="O112" i="2"/>
  <c r="O113" i="2"/>
  <c r="O122" i="2"/>
  <c r="O126" i="2"/>
  <c r="O128" i="2"/>
  <c r="O129" i="2"/>
  <c r="O131" i="2"/>
  <c r="O132" i="2"/>
  <c r="O136" i="2"/>
  <c r="O137" i="2"/>
  <c r="O138" i="2"/>
  <c r="O142" i="2"/>
  <c r="O150" i="2"/>
  <c r="O8" i="2"/>
  <c r="O51" i="2"/>
  <c r="O57" i="2"/>
  <c r="O80" i="2"/>
  <c r="O89" i="2"/>
  <c r="O92" i="2"/>
  <c r="O114" i="2"/>
  <c r="O115" i="2"/>
  <c r="O124" i="2"/>
  <c r="O157" i="2"/>
  <c r="O158" i="2"/>
  <c r="O155" i="2"/>
  <c r="O97" i="2"/>
  <c r="O125" i="2"/>
  <c r="O130" i="2"/>
  <c r="O133" i="2"/>
  <c r="O144" i="2"/>
  <c r="T144" i="2" s="1"/>
  <c r="U144" i="2" s="1"/>
  <c r="V144" i="2" s="1"/>
  <c r="W144" i="2" s="1"/>
  <c r="O146" i="2"/>
  <c r="O116" i="2"/>
  <c r="O118" i="2"/>
  <c r="O123" i="2"/>
  <c r="O151" i="2"/>
  <c r="O153" i="2"/>
  <c r="O156" i="2"/>
  <c r="O31" i="2"/>
  <c r="O34" i="2"/>
  <c r="T34" i="2" s="1"/>
  <c r="U34" i="2" s="1"/>
  <c r="V34" i="2" s="1"/>
  <c r="W34" i="2" s="1"/>
  <c r="O102" i="2"/>
  <c r="O104" i="2"/>
  <c r="O106" i="2"/>
  <c r="O107" i="2"/>
  <c r="O108" i="2"/>
  <c r="O109" i="2"/>
  <c r="O111" i="2"/>
  <c r="O127" i="2"/>
  <c r="O4" i="2"/>
  <c r="O11" i="2"/>
  <c r="O26" i="2"/>
  <c r="O77" i="2"/>
  <c r="O96" i="2"/>
  <c r="O121" i="2"/>
  <c r="O134" i="2"/>
  <c r="P13" i="2"/>
  <c r="T13" i="2" s="1"/>
  <c r="P19" i="2"/>
  <c r="P22" i="2"/>
  <c r="P26" i="2"/>
  <c r="P31" i="2"/>
  <c r="P38" i="2"/>
  <c r="P41" i="2"/>
  <c r="P52" i="2"/>
  <c r="P54" i="2"/>
  <c r="P57" i="2"/>
  <c r="T57" i="2" s="1"/>
  <c r="U57" i="2" s="1"/>
  <c r="V57" i="2" s="1"/>
  <c r="W57" i="2" s="1"/>
  <c r="P62" i="2"/>
  <c r="P65" i="2"/>
  <c r="P6" i="2"/>
  <c r="P10" i="2"/>
  <c r="T10" i="2" s="1"/>
  <c r="U10" i="2" s="1"/>
  <c r="V10" i="2" s="1"/>
  <c r="W10" i="2" s="1"/>
  <c r="P14" i="2"/>
  <c r="P18" i="2"/>
  <c r="P24" i="2"/>
  <c r="P28" i="2"/>
  <c r="T28" i="2" s="1"/>
  <c r="U28" i="2" s="1"/>
  <c r="V28" i="2" s="1"/>
  <c r="W28" i="2" s="1"/>
  <c r="P33" i="2"/>
  <c r="P37" i="2"/>
  <c r="P43" i="2"/>
  <c r="P50" i="2"/>
  <c r="P56" i="2"/>
  <c r="P59" i="2"/>
  <c r="P63" i="2"/>
  <c r="P4" i="2"/>
  <c r="T4" i="2" s="1"/>
  <c r="U4" i="2" s="1"/>
  <c r="V4" i="2" s="1"/>
  <c r="W4" i="2" s="1"/>
  <c r="P7" i="2"/>
  <c r="P8" i="2"/>
  <c r="P11" i="2"/>
  <c r="P16" i="2"/>
  <c r="T16" i="2" s="1"/>
  <c r="U16" i="2" s="1"/>
  <c r="V16" i="2" s="1"/>
  <c r="W16" i="2" s="1"/>
  <c r="P29" i="2"/>
  <c r="P48" i="2"/>
  <c r="P60" i="2"/>
  <c r="P64" i="2"/>
  <c r="P66" i="2"/>
  <c r="P77" i="2"/>
  <c r="P80" i="2"/>
  <c r="P82" i="2"/>
  <c r="P15" i="2"/>
  <c r="T15" i="2" s="1"/>
  <c r="U15" i="2" s="1"/>
  <c r="V15" i="2" s="1"/>
  <c r="W15" i="2" s="1"/>
  <c r="P21" i="2"/>
  <c r="P23" i="2"/>
  <c r="P36" i="2"/>
  <c r="T36" i="2" s="1"/>
  <c r="U36" i="2" s="1"/>
  <c r="V36" i="2" s="1"/>
  <c r="W36" i="2" s="1"/>
  <c r="P46" i="2"/>
  <c r="P55" i="2"/>
  <c r="P78" i="2"/>
  <c r="P81" i="2"/>
  <c r="T81" i="2" s="1"/>
  <c r="U81" i="2" s="1"/>
  <c r="V81" i="2" s="1"/>
  <c r="W81" i="2" s="1"/>
  <c r="P84" i="2"/>
  <c r="P96" i="2"/>
  <c r="P25" i="2"/>
  <c r="P30" i="2"/>
  <c r="T30" i="2" s="1"/>
  <c r="U30" i="2" s="1"/>
  <c r="V30" i="2" s="1"/>
  <c r="W30" i="2" s="1"/>
  <c r="P89" i="2"/>
  <c r="P102" i="2"/>
  <c r="P104" i="2"/>
  <c r="P111" i="2"/>
  <c r="T111" i="2" s="1"/>
  <c r="U111" i="2" s="1"/>
  <c r="V111" i="2" s="1"/>
  <c r="W111" i="2" s="1"/>
  <c r="P114" i="2"/>
  <c r="P115" i="2"/>
  <c r="P121" i="2"/>
  <c r="P124" i="2"/>
  <c r="P127" i="2"/>
  <c r="P130" i="2"/>
  <c r="P134" i="2"/>
  <c r="P153" i="2"/>
  <c r="P158" i="2"/>
  <c r="P12" i="2"/>
  <c r="P27" i="2"/>
  <c r="P32" i="2"/>
  <c r="T32" i="2" s="1"/>
  <c r="U32" i="2" s="1"/>
  <c r="V32" i="2" s="1"/>
  <c r="W32" i="2" s="1"/>
  <c r="P42" i="2"/>
  <c r="P58" i="2"/>
  <c r="P68" i="2"/>
  <c r="P69" i="2"/>
  <c r="P76" i="2"/>
  <c r="P85" i="2"/>
  <c r="P86" i="2"/>
  <c r="P90" i="2"/>
  <c r="P98" i="2"/>
  <c r="P99" i="2"/>
  <c r="P100" i="2"/>
  <c r="P101" i="2"/>
  <c r="T101" i="2" s="1"/>
  <c r="U101" i="2" s="1"/>
  <c r="V101" i="2" s="1"/>
  <c r="W101" i="2" s="1"/>
  <c r="P105" i="2"/>
  <c r="P117" i="2"/>
  <c r="P120" i="2"/>
  <c r="P135" i="2"/>
  <c r="P143" i="2"/>
  <c r="P145" i="2"/>
  <c r="P154" i="2"/>
  <c r="T154" i="2" s="1"/>
  <c r="U154" i="2" s="1"/>
  <c r="V154" i="2" s="1"/>
  <c r="W154" i="2" s="1"/>
  <c r="P45" i="2"/>
  <c r="T45" i="2" s="1"/>
  <c r="U45" i="2" s="1"/>
  <c r="V45" i="2" s="1"/>
  <c r="W45" i="2" s="1"/>
  <c r="P73" i="2"/>
  <c r="P83" i="2"/>
  <c r="P88" i="2"/>
  <c r="T88" i="2" s="1"/>
  <c r="U88" i="2" s="1"/>
  <c r="V88" i="2" s="1"/>
  <c r="W88" i="2" s="1"/>
  <c r="P97" i="2"/>
  <c r="T97" i="2" s="1"/>
  <c r="U97" i="2" s="1"/>
  <c r="V97" i="2" s="1"/>
  <c r="W97" i="2" s="1"/>
  <c r="P112" i="2"/>
  <c r="P113" i="2"/>
  <c r="P125" i="2"/>
  <c r="P132" i="2"/>
  <c r="P146" i="2"/>
  <c r="P151" i="2"/>
  <c r="P107" i="2"/>
  <c r="P109" i="2"/>
  <c r="T109" i="2" s="1"/>
  <c r="U109" i="2" s="1"/>
  <c r="V109" i="2" s="1"/>
  <c r="W109" i="2" s="1"/>
  <c r="P138" i="2"/>
  <c r="T138" i="2" s="1"/>
  <c r="U138" i="2" s="1"/>
  <c r="V138" i="2" s="1"/>
  <c r="W138" i="2" s="1"/>
  <c r="P40" i="2"/>
  <c r="P61" i="2"/>
  <c r="P79" i="2"/>
  <c r="T79" i="2" s="1"/>
  <c r="U79" i="2" s="1"/>
  <c r="V79" i="2" s="1"/>
  <c r="W79" i="2" s="1"/>
  <c r="P91" i="2"/>
  <c r="P92" i="2"/>
  <c r="P103" i="2"/>
  <c r="P122" i="2"/>
  <c r="T122" i="2" s="1"/>
  <c r="U122" i="2" s="1"/>
  <c r="V122" i="2" s="1"/>
  <c r="W122" i="2" s="1"/>
  <c r="P128" i="2"/>
  <c r="P136" i="2"/>
  <c r="P142" i="2"/>
  <c r="P150" i="2"/>
  <c r="P152" i="2"/>
  <c r="P94" i="2"/>
  <c r="P110" i="2"/>
  <c r="P118" i="2"/>
  <c r="T118" i="2" s="1"/>
  <c r="U118" i="2" s="1"/>
  <c r="V118" i="2" s="1"/>
  <c r="W118" i="2" s="1"/>
  <c r="P126" i="2"/>
  <c r="P129" i="2"/>
  <c r="P137" i="2"/>
  <c r="P74" i="2"/>
  <c r="T74" i="2" s="1"/>
  <c r="U74" i="2" s="1"/>
  <c r="V74" i="2" s="1"/>
  <c r="W74" i="2" s="1"/>
  <c r="P87" i="2"/>
  <c r="P106" i="2"/>
  <c r="P108" i="2"/>
  <c r="P140" i="2"/>
  <c r="T140" i="2" s="1"/>
  <c r="U140" i="2" s="1"/>
  <c r="V140" i="2" s="1"/>
  <c r="W140" i="2" s="1"/>
  <c r="P149" i="2"/>
  <c r="P71" i="2"/>
  <c r="P148" i="2"/>
  <c r="P131" i="2"/>
  <c r="T131" i="2" s="1"/>
  <c r="U131" i="2" s="1"/>
  <c r="V131" i="2" s="1"/>
  <c r="W131" i="2" s="1"/>
  <c r="P156" i="2"/>
  <c r="P116" i="2"/>
  <c r="P67" i="2"/>
  <c r="P53" i="2"/>
  <c r="T53" i="2" s="1"/>
  <c r="U53" i="2" s="1"/>
  <c r="V53" i="2" s="1"/>
  <c r="W53" i="2" s="1"/>
  <c r="P123" i="2"/>
  <c r="P133" i="2"/>
  <c r="P147" i="2"/>
  <c r="P9" i="2"/>
  <c r="T9" i="2" s="1"/>
  <c r="U9" i="2" s="1"/>
  <c r="V9" i="2" s="1"/>
  <c r="W9" i="2" s="1"/>
  <c r="U13" i="2"/>
  <c r="V13" i="2" s="1"/>
  <c r="W13" i="2" s="1"/>
  <c r="P39" i="2"/>
  <c r="P70" i="2"/>
  <c r="T70" i="2" s="1"/>
  <c r="U70" i="2" s="1"/>
  <c r="V70" i="2" s="1"/>
  <c r="W70" i="2" s="1"/>
  <c r="P155" i="2"/>
  <c r="T155" i="2" s="1"/>
  <c r="U155" i="2" s="1"/>
  <c r="V155" i="2" s="1"/>
  <c r="W155" i="2" s="1"/>
  <c r="P119" i="2"/>
  <c r="T119" i="2" s="1"/>
  <c r="U119" i="2" s="1"/>
  <c r="V119" i="2" s="1"/>
  <c r="W119" i="2" s="1"/>
  <c r="P157" i="2"/>
  <c r="T49" i="2"/>
  <c r="U49" i="2" s="1"/>
  <c r="V49" i="2" s="1"/>
  <c r="W49" i="2" s="1"/>
  <c r="T147" i="2"/>
  <c r="U147" i="2" s="1"/>
  <c r="V147" i="2" s="1"/>
  <c r="W147" i="2" s="1"/>
  <c r="T139" i="2"/>
  <c r="U139" i="2" s="1"/>
  <c r="V139" i="2" s="1"/>
  <c r="W139" i="2" s="1"/>
  <c r="T72" i="2"/>
  <c r="U72" i="2" s="1"/>
  <c r="V72" i="2" s="1"/>
  <c r="W72" i="2" s="1"/>
  <c r="T95" i="2"/>
  <c r="U95" i="2" s="1"/>
  <c r="V95" i="2" s="1"/>
  <c r="W95" i="2" s="1"/>
  <c r="T149" i="2"/>
  <c r="U149" i="2" s="1"/>
  <c r="V149" i="2" s="1"/>
  <c r="W149" i="2" s="1"/>
  <c r="T133" i="2"/>
  <c r="U133" i="2" s="1"/>
  <c r="V133" i="2" s="1"/>
  <c r="W133" i="2" s="1"/>
  <c r="D34" i="1"/>
  <c r="R47" i="2" s="1"/>
  <c r="E38" i="1"/>
  <c r="Z65" i="2" s="1"/>
  <c r="O3" i="2"/>
  <c r="C31" i="1"/>
  <c r="C3" i="2"/>
  <c r="P3" i="2" s="1"/>
  <c r="C38" i="1"/>
  <c r="C37" i="1"/>
  <c r="C35" i="1"/>
  <c r="C36" i="1" s="1"/>
  <c r="C33" i="1"/>
  <c r="C32" i="1"/>
  <c r="T44" i="2" l="1"/>
  <c r="U44" i="2" s="1"/>
  <c r="V44" i="2" s="1"/>
  <c r="W44" i="2" s="1"/>
  <c r="R116" i="2"/>
  <c r="R148" i="2"/>
  <c r="R119" i="2"/>
  <c r="R35" i="2"/>
  <c r="T67" i="2"/>
  <c r="U67" i="2" s="1"/>
  <c r="V67" i="2" s="1"/>
  <c r="W67" i="2" s="1"/>
  <c r="T148" i="2"/>
  <c r="U148" i="2" s="1"/>
  <c r="V148" i="2" s="1"/>
  <c r="W148" i="2" s="1"/>
  <c r="T71" i="2"/>
  <c r="U71" i="2" s="1"/>
  <c r="V71" i="2" s="1"/>
  <c r="W71" i="2" s="1"/>
  <c r="T116" i="2"/>
  <c r="U116" i="2" s="1"/>
  <c r="V116" i="2" s="1"/>
  <c r="W116" i="2" s="1"/>
  <c r="R135" i="2"/>
  <c r="T126" i="2"/>
  <c r="U126" i="2" s="1"/>
  <c r="V126" i="2" s="1"/>
  <c r="W126" i="2" s="1"/>
  <c r="T158" i="2"/>
  <c r="U158" i="2" s="1"/>
  <c r="V158" i="2" s="1"/>
  <c r="W158" i="2" s="1"/>
  <c r="T114" i="2"/>
  <c r="U114" i="2" s="1"/>
  <c r="V114" i="2" s="1"/>
  <c r="W114" i="2" s="1"/>
  <c r="T89" i="2"/>
  <c r="U89" i="2" s="1"/>
  <c r="V89" i="2" s="1"/>
  <c r="W89" i="2" s="1"/>
  <c r="T62" i="2"/>
  <c r="U62" i="2" s="1"/>
  <c r="V62" i="2" s="1"/>
  <c r="W62" i="2" s="1"/>
  <c r="R95" i="2"/>
  <c r="Q139" i="2"/>
  <c r="C34" i="1"/>
  <c r="R20" i="2"/>
  <c r="R49" i="2"/>
  <c r="Q145" i="2"/>
  <c r="Q141" i="2"/>
  <c r="R5" i="2"/>
  <c r="R155" i="2"/>
  <c r="Q119" i="2"/>
  <c r="R140" i="2"/>
  <c r="T35" i="2"/>
  <c r="U35" i="2" s="1"/>
  <c r="V35" i="2" s="1"/>
  <c r="W35" i="2" s="1"/>
  <c r="T124" i="2"/>
  <c r="U124" i="2" s="1"/>
  <c r="V124" i="2" s="1"/>
  <c r="W124" i="2" s="1"/>
  <c r="Q137" i="2"/>
  <c r="T69" i="2"/>
  <c r="U69" i="2" s="1"/>
  <c r="V69" i="2" s="1"/>
  <c r="W69" i="2" s="1"/>
  <c r="Q49" i="2"/>
  <c r="R17" i="2"/>
  <c r="R51" i="2"/>
  <c r="T157" i="2"/>
  <c r="U157" i="2" s="1"/>
  <c r="V157" i="2" s="1"/>
  <c r="W157" i="2" s="1"/>
  <c r="Q157" i="2"/>
  <c r="R157" i="2"/>
  <c r="T39" i="2"/>
  <c r="U39" i="2" s="1"/>
  <c r="V39" i="2" s="1"/>
  <c r="W39" i="2" s="1"/>
  <c r="Q39" i="2"/>
  <c r="R39" i="2"/>
  <c r="R23" i="2"/>
  <c r="Q123" i="2"/>
  <c r="R127" i="2"/>
  <c r="R87" i="2"/>
  <c r="R64" i="2"/>
  <c r="R43" i="2"/>
  <c r="R36" i="2"/>
  <c r="Z53" i="2"/>
  <c r="Z94" i="2"/>
  <c r="R72" i="2"/>
  <c r="Q70" i="2"/>
  <c r="R131" i="2"/>
  <c r="Q93" i="2"/>
  <c r="Q75" i="2"/>
  <c r="Q47" i="2"/>
  <c r="R67" i="2"/>
  <c r="Q20" i="2"/>
  <c r="R147" i="2"/>
  <c r="Q116" i="2"/>
  <c r="R53" i="2"/>
  <c r="R142" i="2"/>
  <c r="Q68" i="2"/>
  <c r="Q104" i="2"/>
  <c r="Q25" i="2"/>
  <c r="Q60" i="2"/>
  <c r="Q24" i="2"/>
  <c r="R11" i="2"/>
  <c r="R54" i="2"/>
  <c r="Z141" i="2"/>
  <c r="Z6" i="2"/>
  <c r="Q30" i="2"/>
  <c r="Q133" i="2"/>
  <c r="R133" i="2"/>
  <c r="Q71" i="2"/>
  <c r="R71" i="2"/>
  <c r="T106" i="2"/>
  <c r="U106" i="2" s="1"/>
  <c r="V106" i="2" s="1"/>
  <c r="W106" i="2" s="1"/>
  <c r="R106" i="2"/>
  <c r="Q106" i="2"/>
  <c r="T129" i="2"/>
  <c r="U129" i="2" s="1"/>
  <c r="V129" i="2" s="1"/>
  <c r="W129" i="2" s="1"/>
  <c r="R129" i="2"/>
  <c r="Q129" i="2"/>
  <c r="T94" i="2"/>
  <c r="U94" i="2" s="1"/>
  <c r="V94" i="2" s="1"/>
  <c r="W94" i="2" s="1"/>
  <c r="R94" i="2"/>
  <c r="Q94" i="2"/>
  <c r="R136" i="2"/>
  <c r="R92" i="2"/>
  <c r="T40" i="2"/>
  <c r="U40" i="2" s="1"/>
  <c r="V40" i="2" s="1"/>
  <c r="W40" i="2" s="1"/>
  <c r="R40" i="2"/>
  <c r="Q40" i="2"/>
  <c r="R151" i="2"/>
  <c r="T151" i="2"/>
  <c r="U151" i="2" s="1"/>
  <c r="V151" i="2" s="1"/>
  <c r="W151" i="2" s="1"/>
  <c r="Q151" i="2"/>
  <c r="T113" i="2"/>
  <c r="U113" i="2" s="1"/>
  <c r="V113" i="2" s="1"/>
  <c r="W113" i="2" s="1"/>
  <c r="R113" i="2"/>
  <c r="Q113" i="2"/>
  <c r="T83" i="2"/>
  <c r="U83" i="2" s="1"/>
  <c r="V83" i="2" s="1"/>
  <c r="W83" i="2" s="1"/>
  <c r="R83" i="2"/>
  <c r="Q83" i="2"/>
  <c r="R145" i="2"/>
  <c r="T145" i="2"/>
  <c r="U145" i="2" s="1"/>
  <c r="V145" i="2" s="1"/>
  <c r="W145" i="2" s="1"/>
  <c r="Q117" i="2"/>
  <c r="T117" i="2"/>
  <c r="U117" i="2" s="1"/>
  <c r="V117" i="2" s="1"/>
  <c r="W117" i="2" s="1"/>
  <c r="R117" i="2"/>
  <c r="T99" i="2"/>
  <c r="U99" i="2" s="1"/>
  <c r="V99" i="2" s="1"/>
  <c r="W99" i="2" s="1"/>
  <c r="Q99" i="2"/>
  <c r="R99" i="2"/>
  <c r="T85" i="2"/>
  <c r="U85" i="2" s="1"/>
  <c r="V85" i="2" s="1"/>
  <c r="W85" i="2" s="1"/>
  <c r="Q85" i="2"/>
  <c r="R85" i="2"/>
  <c r="T58" i="2"/>
  <c r="U58" i="2" s="1"/>
  <c r="V58" i="2" s="1"/>
  <c r="W58" i="2" s="1"/>
  <c r="Q58" i="2"/>
  <c r="R58" i="2"/>
  <c r="T12" i="2"/>
  <c r="U12" i="2" s="1"/>
  <c r="V12" i="2" s="1"/>
  <c r="W12" i="2" s="1"/>
  <c r="R12" i="2"/>
  <c r="T130" i="2"/>
  <c r="U130" i="2" s="1"/>
  <c r="V130" i="2" s="1"/>
  <c r="W130" i="2" s="1"/>
  <c r="R130" i="2"/>
  <c r="Q130" i="2"/>
  <c r="T115" i="2"/>
  <c r="U115" i="2" s="1"/>
  <c r="V115" i="2" s="1"/>
  <c r="W115" i="2" s="1"/>
  <c r="R115" i="2"/>
  <c r="Q115" i="2"/>
  <c r="T102" i="2"/>
  <c r="U102" i="2" s="1"/>
  <c r="V102" i="2" s="1"/>
  <c r="W102" i="2" s="1"/>
  <c r="R102" i="2"/>
  <c r="Q102" i="2"/>
  <c r="T96" i="2"/>
  <c r="U96" i="2" s="1"/>
  <c r="V96" i="2" s="1"/>
  <c r="W96" i="2" s="1"/>
  <c r="Q96" i="2"/>
  <c r="R96" i="2"/>
  <c r="T55" i="2"/>
  <c r="U55" i="2" s="1"/>
  <c r="V55" i="2" s="1"/>
  <c r="W55" i="2" s="1"/>
  <c r="Q55" i="2"/>
  <c r="R55" i="2"/>
  <c r="T21" i="2"/>
  <c r="U21" i="2" s="1"/>
  <c r="V21" i="2" s="1"/>
  <c r="W21" i="2" s="1"/>
  <c r="R21" i="2"/>
  <c r="Q21" i="2"/>
  <c r="Q77" i="2"/>
  <c r="T77" i="2"/>
  <c r="U77" i="2" s="1"/>
  <c r="V77" i="2" s="1"/>
  <c r="W77" i="2" s="1"/>
  <c r="T48" i="2"/>
  <c r="U48" i="2" s="1"/>
  <c r="V48" i="2" s="1"/>
  <c r="W48" i="2" s="1"/>
  <c r="Q48" i="2"/>
  <c r="R48" i="2"/>
  <c r="T8" i="2"/>
  <c r="U8" i="2" s="1"/>
  <c r="V8" i="2" s="1"/>
  <c r="W8" i="2" s="1"/>
  <c r="Q8" i="2"/>
  <c r="R8" i="2"/>
  <c r="T59" i="2"/>
  <c r="U59" i="2" s="1"/>
  <c r="V59" i="2" s="1"/>
  <c r="W59" i="2" s="1"/>
  <c r="R59" i="2"/>
  <c r="Q59" i="2"/>
  <c r="T37" i="2"/>
  <c r="U37" i="2" s="1"/>
  <c r="V37" i="2" s="1"/>
  <c r="W37" i="2" s="1"/>
  <c r="R37" i="2"/>
  <c r="Q37" i="2"/>
  <c r="T18" i="2"/>
  <c r="U18" i="2" s="1"/>
  <c r="V18" i="2" s="1"/>
  <c r="W18" i="2" s="1"/>
  <c r="Q18" i="2"/>
  <c r="R18" i="2"/>
  <c r="T65" i="2"/>
  <c r="U65" i="2" s="1"/>
  <c r="V65" i="2" s="1"/>
  <c r="W65" i="2" s="1"/>
  <c r="R65" i="2"/>
  <c r="Q65" i="2"/>
  <c r="T52" i="2"/>
  <c r="U52" i="2" s="1"/>
  <c r="V52" i="2" s="1"/>
  <c r="W52" i="2" s="1"/>
  <c r="R52" i="2"/>
  <c r="Q52" i="2"/>
  <c r="Q26" i="2"/>
  <c r="T26" i="2"/>
  <c r="U26" i="2" s="1"/>
  <c r="V26" i="2" s="1"/>
  <c r="W26" i="2" s="1"/>
  <c r="R26" i="2"/>
  <c r="R123" i="2"/>
  <c r="R158" i="2"/>
  <c r="R146" i="2"/>
  <c r="Q91" i="2"/>
  <c r="Z82" i="2"/>
  <c r="E12" i="2"/>
  <c r="E16" i="2"/>
  <c r="E30" i="2"/>
  <c r="E32" i="2"/>
  <c r="E46" i="2"/>
  <c r="E53" i="2"/>
  <c r="E61" i="2"/>
  <c r="E68" i="2"/>
  <c r="E4" i="2"/>
  <c r="E7" i="2"/>
  <c r="E8" i="2"/>
  <c r="E11" i="2"/>
  <c r="E15" i="2"/>
  <c r="E23" i="2"/>
  <c r="E27" i="2"/>
  <c r="E29" i="2"/>
  <c r="E42" i="2"/>
  <c r="E45" i="2"/>
  <c r="E58" i="2"/>
  <c r="E60" i="2"/>
  <c r="E66" i="2"/>
  <c r="E22" i="2"/>
  <c r="E37" i="2"/>
  <c r="E38" i="2"/>
  <c r="E69" i="2"/>
  <c r="E73" i="2"/>
  <c r="E76" i="2"/>
  <c r="E26" i="2"/>
  <c r="E41" i="2"/>
  <c r="E47" i="2"/>
  <c r="E54" i="2"/>
  <c r="E56" i="2"/>
  <c r="E57" i="2"/>
  <c r="E88" i="2"/>
  <c r="E92" i="2"/>
  <c r="E93" i="2"/>
  <c r="E96" i="2"/>
  <c r="E33" i="2"/>
  <c r="E50" i="2"/>
  <c r="E74" i="2"/>
  <c r="E85" i="2"/>
  <c r="E103" i="2"/>
  <c r="E104" i="2"/>
  <c r="E107" i="2"/>
  <c r="E118" i="2"/>
  <c r="E142" i="2"/>
  <c r="E146" i="2"/>
  <c r="E150" i="2"/>
  <c r="E151" i="2"/>
  <c r="E19" i="2"/>
  <c r="E77" i="2"/>
  <c r="E80" i="2"/>
  <c r="E87" i="2"/>
  <c r="E108" i="2"/>
  <c r="E109" i="2"/>
  <c r="E115" i="2"/>
  <c r="E125" i="2"/>
  <c r="E130" i="2"/>
  <c r="E143" i="2"/>
  <c r="E18" i="2"/>
  <c r="E100" i="2"/>
  <c r="E117" i="2"/>
  <c r="E122" i="2"/>
  <c r="E137" i="2"/>
  <c r="E153" i="2"/>
  <c r="E138" i="2"/>
  <c r="E154" i="2"/>
  <c r="E135" i="2"/>
  <c r="E158" i="2"/>
  <c r="E101" i="2"/>
  <c r="E111" i="2"/>
  <c r="E126" i="2"/>
  <c r="E129" i="2"/>
  <c r="E65" i="2"/>
  <c r="E99" i="2"/>
  <c r="E112" i="2"/>
  <c r="E121" i="2"/>
  <c r="E134" i="2"/>
  <c r="E145" i="2"/>
  <c r="E81" i="2"/>
  <c r="E84" i="2"/>
  <c r="E136" i="2"/>
  <c r="E120" i="2"/>
  <c r="E83" i="2"/>
  <c r="E6" i="2"/>
  <c r="E97" i="2"/>
  <c r="E82" i="2"/>
  <c r="E144" i="2"/>
  <c r="E102" i="2"/>
  <c r="E106" i="2"/>
  <c r="E132" i="2"/>
  <c r="E105" i="2"/>
  <c r="E128" i="2"/>
  <c r="E124" i="2"/>
  <c r="E86" i="2"/>
  <c r="E78" i="2"/>
  <c r="E147" i="2"/>
  <c r="E119" i="2"/>
  <c r="E155" i="2"/>
  <c r="E127" i="2"/>
  <c r="E98" i="2"/>
  <c r="E71" i="2"/>
  <c r="E67" i="2"/>
  <c r="E90" i="2"/>
  <c r="E70" i="2"/>
  <c r="E91" i="2"/>
  <c r="E63" i="2"/>
  <c r="E139" i="2"/>
  <c r="E156" i="2"/>
  <c r="E140" i="2"/>
  <c r="E141" i="2"/>
  <c r="E72" i="2"/>
  <c r="E116" i="2"/>
  <c r="E94" i="2"/>
  <c r="E62" i="2"/>
  <c r="E44" i="2"/>
  <c r="E39" i="2"/>
  <c r="E52" i="2"/>
  <c r="E35" i="2"/>
  <c r="E24" i="2"/>
  <c r="E21" i="2"/>
  <c r="E10" i="2"/>
  <c r="E13" i="2"/>
  <c r="E9" i="2"/>
  <c r="E28" i="2"/>
  <c r="E20" i="2"/>
  <c r="E17" i="2"/>
  <c r="E148" i="2"/>
  <c r="E157" i="2"/>
  <c r="E123" i="2"/>
  <c r="E55" i="2"/>
  <c r="E51" i="2"/>
  <c r="E40" i="2"/>
  <c r="E31" i="2"/>
  <c r="E113" i="2"/>
  <c r="E89" i="2"/>
  <c r="E149" i="2"/>
  <c r="E133" i="2"/>
  <c r="E114" i="2"/>
  <c r="E79" i="2"/>
  <c r="E49" i="2"/>
  <c r="E34" i="2"/>
  <c r="E48" i="2"/>
  <c r="E36" i="2"/>
  <c r="E152" i="2"/>
  <c r="E131" i="2"/>
  <c r="E95" i="2"/>
  <c r="E110" i="2"/>
  <c r="E75" i="2"/>
  <c r="E43" i="2"/>
  <c r="E25" i="2"/>
  <c r="E59" i="2"/>
  <c r="E64" i="2"/>
  <c r="E5" i="2"/>
  <c r="E14" i="2"/>
  <c r="AA12" i="2"/>
  <c r="AB12" i="2" s="1"/>
  <c r="AA16" i="2"/>
  <c r="AA30" i="2"/>
  <c r="AA32" i="2"/>
  <c r="AA46" i="2"/>
  <c r="AA49" i="2"/>
  <c r="AA51" i="2"/>
  <c r="AA55" i="2"/>
  <c r="AA61" i="2"/>
  <c r="AA4" i="2"/>
  <c r="AA8" i="2"/>
  <c r="AA11" i="2"/>
  <c r="AA15" i="2"/>
  <c r="AB15" i="2" s="1"/>
  <c r="AA23" i="2"/>
  <c r="AA27" i="2"/>
  <c r="AA29" i="2"/>
  <c r="AA42" i="2"/>
  <c r="AA45" i="2"/>
  <c r="AA58" i="2"/>
  <c r="AA60" i="2"/>
  <c r="AA66" i="2"/>
  <c r="AA33" i="2"/>
  <c r="AA77" i="2"/>
  <c r="AA81" i="2"/>
  <c r="AA84" i="2"/>
  <c r="AA7" i="2"/>
  <c r="AA18" i="2"/>
  <c r="AA19" i="2"/>
  <c r="AA50" i="2"/>
  <c r="AA65" i="2"/>
  <c r="AE65" i="2" s="1"/>
  <c r="AF65" i="2" s="1"/>
  <c r="AG65" i="2" s="1"/>
  <c r="AH65" i="2" s="1"/>
  <c r="AI65" i="2" s="1"/>
  <c r="AA68" i="2"/>
  <c r="AA69" i="2"/>
  <c r="AA74" i="2"/>
  <c r="AA26" i="2"/>
  <c r="AA38" i="2"/>
  <c r="AA53" i="2"/>
  <c r="AE53" i="2" s="1"/>
  <c r="AF53" i="2" s="1"/>
  <c r="AG53" i="2" s="1"/>
  <c r="AH53" i="2" s="1"/>
  <c r="AI53" i="2" s="1"/>
  <c r="AA56" i="2"/>
  <c r="AA80" i="2"/>
  <c r="AA87" i="2"/>
  <c r="AA88" i="2"/>
  <c r="AA99" i="2"/>
  <c r="AA100" i="2"/>
  <c r="AA101" i="2"/>
  <c r="AA113" i="2"/>
  <c r="AA121" i="2"/>
  <c r="AA122" i="2"/>
  <c r="AA126" i="2"/>
  <c r="AA137" i="2"/>
  <c r="AA153" i="2"/>
  <c r="AB153" i="2" s="1"/>
  <c r="AA158" i="2"/>
  <c r="AA145" i="2"/>
  <c r="AA37" i="2"/>
  <c r="AA47" i="2"/>
  <c r="AA92" i="2"/>
  <c r="AA97" i="2"/>
  <c r="AA103" i="2"/>
  <c r="AA104" i="2"/>
  <c r="AA117" i="2"/>
  <c r="AA118" i="2"/>
  <c r="AA135" i="2"/>
  <c r="AA138" i="2"/>
  <c r="AB138" i="2" s="1"/>
  <c r="AA146" i="2"/>
  <c r="AA57" i="2"/>
  <c r="AA93" i="2"/>
  <c r="AA95" i="2"/>
  <c r="AA96" i="2"/>
  <c r="AA105" i="2"/>
  <c r="AA107" i="2"/>
  <c r="AA108" i="2"/>
  <c r="AA109" i="2"/>
  <c r="AA111" i="2"/>
  <c r="AA129" i="2"/>
  <c r="AA130" i="2"/>
  <c r="AC130" i="2" s="1"/>
  <c r="AD130" i="2" s="1"/>
  <c r="AA143" i="2"/>
  <c r="AA154" i="2"/>
  <c r="AA73" i="2"/>
  <c r="AA76" i="2"/>
  <c r="AA134" i="2"/>
  <c r="AA22" i="2"/>
  <c r="AA112" i="2"/>
  <c r="AA115" i="2"/>
  <c r="AA125" i="2"/>
  <c r="AA41" i="2"/>
  <c r="AA54" i="2"/>
  <c r="AC54" i="2" s="1"/>
  <c r="AA85" i="2"/>
  <c r="AB85" i="2" s="1"/>
  <c r="AA142" i="2"/>
  <c r="AA150" i="2"/>
  <c r="AA151" i="2"/>
  <c r="AA148" i="2"/>
  <c r="AA139" i="2"/>
  <c r="AA156" i="2"/>
  <c r="AA141" i="2"/>
  <c r="AA152" i="2"/>
  <c r="AA133" i="2"/>
  <c r="AA132" i="2"/>
  <c r="AA120" i="2"/>
  <c r="AA116" i="2"/>
  <c r="AC116" i="2" s="1"/>
  <c r="AA98" i="2"/>
  <c r="AA83" i="2"/>
  <c r="AA149" i="2"/>
  <c r="AA123" i="2"/>
  <c r="AC123" i="2" s="1"/>
  <c r="AA136" i="2"/>
  <c r="AA110" i="2"/>
  <c r="AA91" i="2"/>
  <c r="AA79" i="2"/>
  <c r="AA94" i="2"/>
  <c r="AA82" i="2"/>
  <c r="AA70" i="2"/>
  <c r="AA62" i="2"/>
  <c r="AA144" i="2"/>
  <c r="AA157" i="2"/>
  <c r="AA119" i="2"/>
  <c r="AA140" i="2"/>
  <c r="AA128" i="2"/>
  <c r="AA86" i="2"/>
  <c r="AA75" i="2"/>
  <c r="AA48" i="2"/>
  <c r="AB48" i="2" s="1"/>
  <c r="AA17" i="2"/>
  <c r="AA5" i="2"/>
  <c r="AA25" i="2"/>
  <c r="AA89" i="2"/>
  <c r="AA72" i="2"/>
  <c r="AA71" i="2"/>
  <c r="AA59" i="2"/>
  <c r="AA52" i="2"/>
  <c r="AA10" i="2"/>
  <c r="AA9" i="2"/>
  <c r="AA14" i="2"/>
  <c r="AA131" i="2"/>
  <c r="AA127" i="2"/>
  <c r="AA124" i="2"/>
  <c r="AA90" i="2"/>
  <c r="AA63" i="2"/>
  <c r="AA34" i="2"/>
  <c r="AA36" i="2"/>
  <c r="AA147" i="2"/>
  <c r="AB147" i="2" s="1"/>
  <c r="AA155" i="2"/>
  <c r="AB155" i="2" s="1"/>
  <c r="AA106" i="2"/>
  <c r="AA78" i="2"/>
  <c r="AA67" i="2"/>
  <c r="AC67" i="2" s="1"/>
  <c r="AA44" i="2"/>
  <c r="AA39" i="2"/>
  <c r="AA43" i="2"/>
  <c r="AA35" i="2"/>
  <c r="AA28" i="2"/>
  <c r="AA21" i="2"/>
  <c r="AA114" i="2"/>
  <c r="AA64" i="2"/>
  <c r="AA40" i="2"/>
  <c r="AA31" i="2"/>
  <c r="AA24" i="2"/>
  <c r="AA6" i="2"/>
  <c r="AB6" i="2" s="1"/>
  <c r="AA102" i="2"/>
  <c r="AA20" i="2"/>
  <c r="AA13" i="2"/>
  <c r="Z11" i="2"/>
  <c r="Z27" i="2"/>
  <c r="Z45" i="2"/>
  <c r="Z5" i="2"/>
  <c r="Z19" i="2"/>
  <c r="Z38" i="2"/>
  <c r="Z54" i="2"/>
  <c r="Z67" i="2"/>
  <c r="Z30" i="2"/>
  <c r="Z51" i="2"/>
  <c r="Z74" i="2"/>
  <c r="Z10" i="2"/>
  <c r="Z43" i="2"/>
  <c r="Z70" i="2"/>
  <c r="Z85" i="2"/>
  <c r="Z95" i="2"/>
  <c r="Z46" i="2"/>
  <c r="Z97" i="2"/>
  <c r="Z117" i="2"/>
  <c r="Z135" i="2"/>
  <c r="Z146" i="2"/>
  <c r="AC146" i="2" s="1"/>
  <c r="Z32" i="2"/>
  <c r="Z55" i="2"/>
  <c r="Z84" i="2"/>
  <c r="Z102" i="2"/>
  <c r="Z109" i="2"/>
  <c r="Z130" i="2"/>
  <c r="Z142" i="2"/>
  <c r="Z76" i="2"/>
  <c r="Z134" i="2"/>
  <c r="Z111" i="2"/>
  <c r="Z80" i="2"/>
  <c r="Z114" i="2"/>
  <c r="AC114" i="2" s="1"/>
  <c r="Z125" i="2"/>
  <c r="Z79" i="2"/>
  <c r="Z131" i="2"/>
  <c r="Z90" i="2"/>
  <c r="Z126" i="2"/>
  <c r="Z155" i="2"/>
  <c r="Z15" i="2"/>
  <c r="Z29" i="2"/>
  <c r="AC29" i="2" s="1"/>
  <c r="Z58" i="2"/>
  <c r="Z7" i="2"/>
  <c r="Z22" i="2"/>
  <c r="AB22" i="2" s="1"/>
  <c r="Z41" i="2"/>
  <c r="Z57" i="2"/>
  <c r="Z12" i="2"/>
  <c r="Z39" i="2"/>
  <c r="Z61" i="2"/>
  <c r="Z83" i="2"/>
  <c r="Z16" i="2"/>
  <c r="AB16" i="2" s="1"/>
  <c r="Z48" i="2"/>
  <c r="Z71" i="2"/>
  <c r="Z87" i="2"/>
  <c r="Z34" i="2"/>
  <c r="Z63" i="2"/>
  <c r="Z103" i="2"/>
  <c r="AC103" i="2" s="1"/>
  <c r="Z118" i="2"/>
  <c r="Z138" i="2"/>
  <c r="Z148" i="2"/>
  <c r="Z21" i="2"/>
  <c r="Z73" i="2"/>
  <c r="Z89" i="2"/>
  <c r="Z106" i="2"/>
  <c r="Z112" i="2"/>
  <c r="AB112" i="2" s="1"/>
  <c r="Z139" i="2"/>
  <c r="AC139" i="2" s="1"/>
  <c r="AD139" i="2" s="1"/>
  <c r="Z147" i="2"/>
  <c r="Z98" i="2"/>
  <c r="AB98" i="2" s="1"/>
  <c r="Z136" i="2"/>
  <c r="Z127" i="2"/>
  <c r="Z88" i="2"/>
  <c r="Z115" i="2"/>
  <c r="Z132" i="2"/>
  <c r="Z91" i="2"/>
  <c r="Z152" i="2"/>
  <c r="Z101" i="2"/>
  <c r="AB101" i="2" s="1"/>
  <c r="Z137" i="2"/>
  <c r="AE137" i="2" s="1"/>
  <c r="AF137" i="2" s="1"/>
  <c r="AG137" i="2" s="1"/>
  <c r="AH137" i="2" s="1"/>
  <c r="AI137" i="2" s="1"/>
  <c r="Z4" i="2"/>
  <c r="AB4" i="2" s="1"/>
  <c r="Z17" i="2"/>
  <c r="Z36" i="2"/>
  <c r="Z60" i="2"/>
  <c r="Z9" i="2"/>
  <c r="Z26" i="2"/>
  <c r="Z47" i="2"/>
  <c r="Z62" i="2"/>
  <c r="Z18" i="2"/>
  <c r="Z49" i="2"/>
  <c r="Z68" i="2"/>
  <c r="Z86" i="2"/>
  <c r="AC86" i="2" s="1"/>
  <c r="Z28" i="2"/>
  <c r="Z59" i="2"/>
  <c r="Z72" i="2"/>
  <c r="Z92" i="2"/>
  <c r="AC92" i="2" s="1"/>
  <c r="Z40" i="2"/>
  <c r="Z77" i="2"/>
  <c r="Z104" i="2"/>
  <c r="Z123" i="2"/>
  <c r="Z144" i="2"/>
  <c r="AC144" i="2" s="1"/>
  <c r="Z149" i="2"/>
  <c r="Z25" i="2"/>
  <c r="Z81" i="2"/>
  <c r="Z93" i="2"/>
  <c r="Z107" i="2"/>
  <c r="Z119" i="2"/>
  <c r="Z140" i="2"/>
  <c r="Z151" i="2"/>
  <c r="Z120" i="2"/>
  <c r="Z158" i="2"/>
  <c r="AB158" i="2" s="1"/>
  <c r="Z153" i="2"/>
  <c r="Z99" i="2"/>
  <c r="AC99" i="2" s="1"/>
  <c r="Z121" i="2"/>
  <c r="Z157" i="2"/>
  <c r="Z100" i="2"/>
  <c r="AC100" i="2" s="1"/>
  <c r="Z156" i="2"/>
  <c r="Z105" i="2"/>
  <c r="AC105" i="2" s="1"/>
  <c r="Z143" i="2"/>
  <c r="AB143" i="2" s="1"/>
  <c r="Z8" i="2"/>
  <c r="Z13" i="2"/>
  <c r="Z24" i="2"/>
  <c r="AC24" i="2" s="1"/>
  <c r="Z37" i="2"/>
  <c r="Z44" i="2"/>
  <c r="Z145" i="2"/>
  <c r="Z96" i="2"/>
  <c r="AC96" i="2" s="1"/>
  <c r="Z35" i="2"/>
  <c r="Z113" i="2"/>
  <c r="Z20" i="2"/>
  <c r="AC20" i="2" s="1"/>
  <c r="AC65" i="2"/>
  <c r="Z23" i="2"/>
  <c r="AB23" i="2" s="1"/>
  <c r="Z31" i="2"/>
  <c r="AB31" i="2" s="1"/>
  <c r="Z50" i="2"/>
  <c r="Z64" i="2"/>
  <c r="Z78" i="2"/>
  <c r="Z150" i="2"/>
  <c r="Z108" i="2"/>
  <c r="Z133" i="2"/>
  <c r="AC133" i="2" s="1"/>
  <c r="Z124" i="2"/>
  <c r="Z110" i="2"/>
  <c r="AC117" i="2"/>
  <c r="AC16" i="2"/>
  <c r="AB45" i="2"/>
  <c r="AC74" i="2"/>
  <c r="Z42" i="2"/>
  <c r="AB42" i="2" s="1"/>
  <c r="Z52" i="2"/>
  <c r="Z69" i="2"/>
  <c r="Z75" i="2"/>
  <c r="Z116" i="2"/>
  <c r="Z33" i="2"/>
  <c r="AB33" i="2" s="1"/>
  <c r="Z129" i="2"/>
  <c r="Z14" i="2"/>
  <c r="Z56" i="2"/>
  <c r="AC56" i="2" s="1"/>
  <c r="Z154" i="2"/>
  <c r="AB65" i="2"/>
  <c r="AB117" i="2"/>
  <c r="AB49" i="2"/>
  <c r="AB92" i="2"/>
  <c r="Q35" i="2"/>
  <c r="S35" i="2" s="1"/>
  <c r="X35" i="2" s="1"/>
  <c r="Q5" i="2"/>
  <c r="R93" i="2"/>
  <c r="Q112" i="2"/>
  <c r="R44" i="2"/>
  <c r="R81" i="2"/>
  <c r="R112" i="2"/>
  <c r="Q46" i="2"/>
  <c r="Q38" i="2"/>
  <c r="Q76" i="2"/>
  <c r="Q124" i="2"/>
  <c r="Q98" i="2"/>
  <c r="Q122" i="2"/>
  <c r="R79" i="2"/>
  <c r="Q144" i="2"/>
  <c r="Q111" i="2"/>
  <c r="R105" i="2"/>
  <c r="Q45" i="2"/>
  <c r="Q74" i="2"/>
  <c r="Q118" i="2"/>
  <c r="Q51" i="2"/>
  <c r="S51" i="2" s="1"/>
  <c r="X51" i="2" s="1"/>
  <c r="R7" i="2"/>
  <c r="R30" i="2"/>
  <c r="Q143" i="2"/>
  <c r="R128" i="2"/>
  <c r="Q90" i="2"/>
  <c r="R10" i="2"/>
  <c r="R14" i="2"/>
  <c r="R100" i="2"/>
  <c r="Q6" i="2"/>
  <c r="R34" i="2"/>
  <c r="R9" i="2"/>
  <c r="Q72" i="2"/>
  <c r="Q95" i="2"/>
  <c r="S95" i="2" s="1"/>
  <c r="X95" i="2" s="1"/>
  <c r="Q149" i="2"/>
  <c r="Q155" i="2"/>
  <c r="S155" i="2" s="1"/>
  <c r="X155" i="2" s="1"/>
  <c r="Q32" i="2"/>
  <c r="R97" i="2"/>
  <c r="Q114" i="2"/>
  <c r="R138" i="2"/>
  <c r="Q128" i="2"/>
  <c r="R38" i="2"/>
  <c r="R134" i="2"/>
  <c r="Q78" i="2"/>
  <c r="Q50" i="2"/>
  <c r="Q154" i="2"/>
  <c r="R111" i="2"/>
  <c r="R90" i="2"/>
  <c r="Q27" i="2"/>
  <c r="R50" i="2"/>
  <c r="R122" i="2"/>
  <c r="R41" i="2"/>
  <c r="Q34" i="2"/>
  <c r="AC94" i="2"/>
  <c r="AC34" i="2"/>
  <c r="Q148" i="2"/>
  <c r="S148" i="2" s="1"/>
  <c r="X148" i="2" s="1"/>
  <c r="AB139" i="2"/>
  <c r="Q140" i="2"/>
  <c r="AC89" i="2"/>
  <c r="Q44" i="2"/>
  <c r="Q17" i="2"/>
  <c r="S17" i="2" s="1"/>
  <c r="X17" i="2" s="1"/>
  <c r="AB157" i="2"/>
  <c r="R139" i="2"/>
  <c r="S139" i="2" s="1"/>
  <c r="X139" i="2" s="1"/>
  <c r="R70" i="2"/>
  <c r="AB130" i="2"/>
  <c r="Q126" i="2"/>
  <c r="Q138" i="2"/>
  <c r="Q136" i="2"/>
  <c r="S136" i="2" s="1"/>
  <c r="X136" i="2" s="1"/>
  <c r="Q92" i="2"/>
  <c r="R77" i="2"/>
  <c r="R110" i="2"/>
  <c r="Q12" i="2"/>
  <c r="Z122" i="2"/>
  <c r="AB122" i="2" s="1"/>
  <c r="Z128" i="2"/>
  <c r="AB128" i="2" s="1"/>
  <c r="Z66" i="2"/>
  <c r="R152" i="2"/>
  <c r="Q73" i="2"/>
  <c r="Q33" i="2"/>
  <c r="Q22" i="2"/>
  <c r="R156" i="2"/>
  <c r="Q29" i="2"/>
  <c r="R13" i="2"/>
  <c r="Q67" i="2"/>
  <c r="Q53" i="2"/>
  <c r="S53" i="2" s="1"/>
  <c r="X53" i="2" s="1"/>
  <c r="Q131" i="2"/>
  <c r="Q150" i="2"/>
  <c r="Q132" i="2"/>
  <c r="R69" i="2"/>
  <c r="R124" i="2"/>
  <c r="S124" i="2" s="1"/>
  <c r="X124" i="2" s="1"/>
  <c r="R82" i="2"/>
  <c r="Q19" i="2"/>
  <c r="R29" i="2"/>
  <c r="R88" i="2"/>
  <c r="R141" i="2"/>
  <c r="S141" i="2" s="1"/>
  <c r="X141" i="2" s="1"/>
  <c r="T82" i="2"/>
  <c r="U82" i="2" s="1"/>
  <c r="V82" i="2" s="1"/>
  <c r="W82" i="2" s="1"/>
  <c r="Q82" i="2"/>
  <c r="Q88" i="2"/>
  <c r="Q13" i="2"/>
  <c r="S13" i="2" s="1"/>
  <c r="X13" i="2" s="1"/>
  <c r="Q147" i="2"/>
  <c r="S147" i="2" s="1"/>
  <c r="X147" i="2" s="1"/>
  <c r="T108" i="2"/>
  <c r="U108" i="2" s="1"/>
  <c r="V108" i="2" s="1"/>
  <c r="W108" i="2" s="1"/>
  <c r="R108" i="2"/>
  <c r="Q108" i="2"/>
  <c r="R137" i="2"/>
  <c r="S137" i="2" s="1"/>
  <c r="X137" i="2" s="1"/>
  <c r="T137" i="2"/>
  <c r="U137" i="2" s="1"/>
  <c r="V137" i="2" s="1"/>
  <c r="W137" i="2" s="1"/>
  <c r="T110" i="2"/>
  <c r="U110" i="2" s="1"/>
  <c r="V110" i="2" s="1"/>
  <c r="W110" i="2" s="1"/>
  <c r="Q110" i="2"/>
  <c r="Q142" i="2"/>
  <c r="S142" i="2" s="1"/>
  <c r="X142" i="2" s="1"/>
  <c r="T103" i="2"/>
  <c r="U103" i="2" s="1"/>
  <c r="V103" i="2" s="1"/>
  <c r="W103" i="2" s="1"/>
  <c r="Q103" i="2"/>
  <c r="R103" i="2"/>
  <c r="T61" i="2"/>
  <c r="U61" i="2" s="1"/>
  <c r="V61" i="2" s="1"/>
  <c r="W61" i="2" s="1"/>
  <c r="R61" i="2"/>
  <c r="Q61" i="2"/>
  <c r="T107" i="2"/>
  <c r="U107" i="2" s="1"/>
  <c r="V107" i="2" s="1"/>
  <c r="W107" i="2" s="1"/>
  <c r="R107" i="2"/>
  <c r="Q107" i="2"/>
  <c r="T125" i="2"/>
  <c r="U125" i="2" s="1"/>
  <c r="V125" i="2" s="1"/>
  <c r="W125" i="2" s="1"/>
  <c r="Q125" i="2"/>
  <c r="R125" i="2"/>
  <c r="R120" i="2"/>
  <c r="Q120" i="2"/>
  <c r="T100" i="2"/>
  <c r="U100" i="2" s="1"/>
  <c r="V100" i="2" s="1"/>
  <c r="W100" i="2" s="1"/>
  <c r="Q100" i="2"/>
  <c r="Q86" i="2"/>
  <c r="R86" i="2"/>
  <c r="R68" i="2"/>
  <c r="T68" i="2"/>
  <c r="U68" i="2" s="1"/>
  <c r="V68" i="2" s="1"/>
  <c r="W68" i="2" s="1"/>
  <c r="T27" i="2"/>
  <c r="U27" i="2" s="1"/>
  <c r="V27" i="2" s="1"/>
  <c r="W27" i="2" s="1"/>
  <c r="R27" i="2"/>
  <c r="T134" i="2"/>
  <c r="U134" i="2" s="1"/>
  <c r="V134" i="2" s="1"/>
  <c r="W134" i="2" s="1"/>
  <c r="Q134" i="2"/>
  <c r="T121" i="2"/>
  <c r="U121" i="2" s="1"/>
  <c r="V121" i="2" s="1"/>
  <c r="W121" i="2" s="1"/>
  <c r="R121" i="2"/>
  <c r="Q121" i="2"/>
  <c r="R104" i="2"/>
  <c r="T25" i="2"/>
  <c r="U25" i="2" s="1"/>
  <c r="V25" i="2" s="1"/>
  <c r="W25" i="2" s="1"/>
  <c r="R25" i="2"/>
  <c r="S25" i="2" s="1"/>
  <c r="X25" i="2" s="1"/>
  <c r="T78" i="2"/>
  <c r="U78" i="2" s="1"/>
  <c r="V78" i="2" s="1"/>
  <c r="W78" i="2" s="1"/>
  <c r="R78" i="2"/>
  <c r="T23" i="2"/>
  <c r="U23" i="2" s="1"/>
  <c r="V23" i="2" s="1"/>
  <c r="W23" i="2" s="1"/>
  <c r="Q23" i="2"/>
  <c r="S23" i="2" s="1"/>
  <c r="X23" i="2" s="1"/>
  <c r="T80" i="2"/>
  <c r="U80" i="2" s="1"/>
  <c r="V80" i="2" s="1"/>
  <c r="W80" i="2" s="1"/>
  <c r="Q80" i="2"/>
  <c r="T60" i="2"/>
  <c r="U60" i="2" s="1"/>
  <c r="V60" i="2" s="1"/>
  <c r="W60" i="2" s="1"/>
  <c r="R60" i="2"/>
  <c r="Q11" i="2"/>
  <c r="S11" i="2" s="1"/>
  <c r="X11" i="2" s="1"/>
  <c r="T11" i="2"/>
  <c r="U11" i="2" s="1"/>
  <c r="V11" i="2" s="1"/>
  <c r="W11" i="2" s="1"/>
  <c r="T63" i="2"/>
  <c r="U63" i="2" s="1"/>
  <c r="V63" i="2" s="1"/>
  <c r="W63" i="2" s="1"/>
  <c r="Q63" i="2"/>
  <c r="R63" i="2"/>
  <c r="T43" i="2"/>
  <c r="U43" i="2" s="1"/>
  <c r="V43" i="2" s="1"/>
  <c r="W43" i="2" s="1"/>
  <c r="Q43" i="2"/>
  <c r="S43" i="2" s="1"/>
  <c r="X43" i="2" s="1"/>
  <c r="T24" i="2"/>
  <c r="U24" i="2" s="1"/>
  <c r="V24" i="2" s="1"/>
  <c r="W24" i="2" s="1"/>
  <c r="R24" i="2"/>
  <c r="T6" i="2"/>
  <c r="U6" i="2" s="1"/>
  <c r="V6" i="2" s="1"/>
  <c r="W6" i="2" s="1"/>
  <c r="R6" i="2"/>
  <c r="T54" i="2"/>
  <c r="U54" i="2" s="1"/>
  <c r="V54" i="2" s="1"/>
  <c r="W54" i="2" s="1"/>
  <c r="Q54" i="2"/>
  <c r="S54" i="2" s="1"/>
  <c r="X54" i="2" s="1"/>
  <c r="T31" i="2"/>
  <c r="U31" i="2" s="1"/>
  <c r="V31" i="2" s="1"/>
  <c r="W31" i="2" s="1"/>
  <c r="R31" i="2"/>
  <c r="Q31" i="2"/>
  <c r="Q42" i="2"/>
  <c r="R19" i="2"/>
  <c r="Q14" i="2"/>
  <c r="R74" i="2"/>
  <c r="Q4" i="2"/>
  <c r="R75" i="2"/>
  <c r="Q36" i="2"/>
  <c r="S36" i="2" s="1"/>
  <c r="X36" i="2" s="1"/>
  <c r="R28" i="2"/>
  <c r="Q69" i="2"/>
  <c r="R132" i="2"/>
  <c r="Q10" i="2"/>
  <c r="S10" i="2" s="1"/>
  <c r="X10" i="2" s="1"/>
  <c r="R80" i="2"/>
  <c r="T150" i="2"/>
  <c r="U150" i="2" s="1"/>
  <c r="V150" i="2" s="1"/>
  <c r="W150" i="2" s="1"/>
  <c r="T136" i="2"/>
  <c r="U136" i="2" s="1"/>
  <c r="V136" i="2" s="1"/>
  <c r="W136" i="2" s="1"/>
  <c r="R154" i="2"/>
  <c r="D4" i="2"/>
  <c r="D7" i="2"/>
  <c r="F7" i="2" s="1"/>
  <c r="D8" i="2"/>
  <c r="G8" i="2" s="1"/>
  <c r="D11" i="2"/>
  <c r="G11" i="2" s="1"/>
  <c r="D15" i="2"/>
  <c r="D20" i="2"/>
  <c r="F20" i="2" s="1"/>
  <c r="D21" i="2"/>
  <c r="G21" i="2" s="1"/>
  <c r="D23" i="2"/>
  <c r="F23" i="2" s="1"/>
  <c r="D25" i="2"/>
  <c r="D27" i="2"/>
  <c r="F27" i="2" s="1"/>
  <c r="D29" i="2"/>
  <c r="G29" i="2" s="1"/>
  <c r="D39" i="2"/>
  <c r="D40" i="2"/>
  <c r="F40" i="2" s="1"/>
  <c r="D42" i="2"/>
  <c r="G42" i="2" s="1"/>
  <c r="D44" i="2"/>
  <c r="F44" i="2" s="1"/>
  <c r="D45" i="2"/>
  <c r="F45" i="2" s="1"/>
  <c r="D48" i="2"/>
  <c r="D55" i="2"/>
  <c r="F55" i="2" s="1"/>
  <c r="D58" i="2"/>
  <c r="F58" i="2" s="1"/>
  <c r="D60" i="2"/>
  <c r="F60" i="2" s="1"/>
  <c r="D64" i="2"/>
  <c r="F64" i="2" s="1"/>
  <c r="D66" i="2"/>
  <c r="F66" i="2" s="1"/>
  <c r="D19" i="2"/>
  <c r="G19" i="2" s="1"/>
  <c r="D22" i="2"/>
  <c r="G22" i="2" s="1"/>
  <c r="D26" i="2"/>
  <c r="G26" i="2" s="1"/>
  <c r="D34" i="2"/>
  <c r="D35" i="2"/>
  <c r="G35" i="2" s="1"/>
  <c r="D36" i="2"/>
  <c r="F36" i="2" s="1"/>
  <c r="D38" i="2"/>
  <c r="F38" i="2" s="1"/>
  <c r="D41" i="2"/>
  <c r="G41" i="2" s="1"/>
  <c r="D49" i="2"/>
  <c r="F49" i="2" s="1"/>
  <c r="D51" i="2"/>
  <c r="F51" i="2" s="1"/>
  <c r="D54" i="2"/>
  <c r="G54" i="2" s="1"/>
  <c r="D57" i="2"/>
  <c r="G57" i="2" s="1"/>
  <c r="D65" i="2"/>
  <c r="F65" i="2" s="1"/>
  <c r="D6" i="2"/>
  <c r="F6" i="2" s="1"/>
  <c r="D10" i="2"/>
  <c r="D28" i="2"/>
  <c r="G28" i="2" s="1"/>
  <c r="D43" i="2"/>
  <c r="D46" i="2"/>
  <c r="F46" i="2" s="1"/>
  <c r="D47" i="2"/>
  <c r="F47" i="2" s="1"/>
  <c r="D56" i="2"/>
  <c r="D59" i="2"/>
  <c r="G59" i="2" s="1"/>
  <c r="D68" i="2"/>
  <c r="G68" i="2" s="1"/>
  <c r="D79" i="2"/>
  <c r="G79" i="2" s="1"/>
  <c r="D83" i="2"/>
  <c r="G83" i="2" s="1"/>
  <c r="D86" i="2"/>
  <c r="G86" i="2" s="1"/>
  <c r="D14" i="2"/>
  <c r="F14" i="2" s="1"/>
  <c r="D32" i="2"/>
  <c r="F32" i="2" s="1"/>
  <c r="D33" i="2"/>
  <c r="D53" i="2"/>
  <c r="F53" i="2" s="1"/>
  <c r="D63" i="2"/>
  <c r="F63" i="2" s="1"/>
  <c r="D74" i="2"/>
  <c r="D77" i="2"/>
  <c r="D80" i="2"/>
  <c r="F80" i="2" s="1"/>
  <c r="D81" i="2"/>
  <c r="F81" i="2" s="1"/>
  <c r="D9" i="2"/>
  <c r="F9" i="2" s="1"/>
  <c r="D13" i="2"/>
  <c r="G13" i="2" s="1"/>
  <c r="D17" i="2"/>
  <c r="F17" i="2" s="1"/>
  <c r="D52" i="2"/>
  <c r="F52" i="2" s="1"/>
  <c r="D69" i="2"/>
  <c r="F69" i="2" s="1"/>
  <c r="D70" i="2"/>
  <c r="D72" i="2"/>
  <c r="F72" i="2" s="1"/>
  <c r="D87" i="2"/>
  <c r="G87" i="2" s="1"/>
  <c r="D91" i="2"/>
  <c r="F91" i="2" s="1"/>
  <c r="D94" i="2"/>
  <c r="G94" i="2" s="1"/>
  <c r="D95" i="2"/>
  <c r="F95" i="2" s="1"/>
  <c r="D96" i="2"/>
  <c r="G96" i="2" s="1"/>
  <c r="D108" i="2"/>
  <c r="I108" i="2" s="1"/>
  <c r="J108" i="2" s="1"/>
  <c r="K108" i="2" s="1"/>
  <c r="L108" i="2" s="1"/>
  <c r="D109" i="2"/>
  <c r="F109" i="2" s="1"/>
  <c r="D110" i="2"/>
  <c r="G110" i="2" s="1"/>
  <c r="D113" i="2"/>
  <c r="F113" i="2" s="1"/>
  <c r="D115" i="2"/>
  <c r="F115" i="2" s="1"/>
  <c r="D125" i="2"/>
  <c r="F125" i="2" s="1"/>
  <c r="D128" i="2"/>
  <c r="F128" i="2" s="1"/>
  <c r="D130" i="2"/>
  <c r="I130" i="2" s="1"/>
  <c r="J130" i="2" s="1"/>
  <c r="K130" i="2" s="1"/>
  <c r="L130" i="2" s="1"/>
  <c r="D131" i="2"/>
  <c r="D132" i="2"/>
  <c r="F132" i="2" s="1"/>
  <c r="D143" i="2"/>
  <c r="F143" i="2" s="1"/>
  <c r="D151" i="2"/>
  <c r="F151" i="2" s="1"/>
  <c r="D152" i="2"/>
  <c r="G152" i="2" s="1"/>
  <c r="D155" i="2"/>
  <c r="F155" i="2" s="1"/>
  <c r="D156" i="2"/>
  <c r="F156" i="2" s="1"/>
  <c r="D158" i="2"/>
  <c r="I158" i="2" s="1"/>
  <c r="J158" i="2" s="1"/>
  <c r="K158" i="2" s="1"/>
  <c r="L158" i="2" s="1"/>
  <c r="D16" i="2"/>
  <c r="G16" i="2" s="1"/>
  <c r="D24" i="2"/>
  <c r="F24" i="2" s="1"/>
  <c r="D71" i="2"/>
  <c r="F71" i="2" s="1"/>
  <c r="D73" i="2"/>
  <c r="D5" i="2"/>
  <c r="F5" i="2" s="1"/>
  <c r="D12" i="2"/>
  <c r="G12" i="2" s="1"/>
  <c r="D37" i="2"/>
  <c r="G37" i="2" s="1"/>
  <c r="D62" i="2"/>
  <c r="F62" i="2" s="1"/>
  <c r="F74" i="2"/>
  <c r="D75" i="2"/>
  <c r="G75" i="2" s="1"/>
  <c r="D92" i="2"/>
  <c r="I92" i="2" s="1"/>
  <c r="J92" i="2" s="1"/>
  <c r="K92" i="2" s="1"/>
  <c r="L92" i="2" s="1"/>
  <c r="D97" i="2"/>
  <c r="G97" i="2" s="1"/>
  <c r="D99" i="2"/>
  <c r="G99" i="2" s="1"/>
  <c r="D106" i="2"/>
  <c r="F106" i="2" s="1"/>
  <c r="D111" i="2"/>
  <c r="G111" i="2" s="1"/>
  <c r="D112" i="2"/>
  <c r="F112" i="2" s="1"/>
  <c r="D116" i="2"/>
  <c r="F116" i="2" s="1"/>
  <c r="D121" i="2"/>
  <c r="G121" i="2" s="1"/>
  <c r="D133" i="2"/>
  <c r="G133" i="2" s="1"/>
  <c r="D134" i="2"/>
  <c r="G134" i="2" s="1"/>
  <c r="D135" i="2"/>
  <c r="F135" i="2" s="1"/>
  <c r="D137" i="2"/>
  <c r="G137" i="2" s="1"/>
  <c r="D153" i="2"/>
  <c r="F153" i="2" s="1"/>
  <c r="D157" i="2"/>
  <c r="F157" i="2" s="1"/>
  <c r="D18" i="2"/>
  <c r="G18" i="2" s="1"/>
  <c r="D31" i="2"/>
  <c r="D61" i="2"/>
  <c r="F61" i="2" s="1"/>
  <c r="D30" i="2"/>
  <c r="G30" i="2" s="1"/>
  <c r="D101" i="2"/>
  <c r="F101" i="2" s="1"/>
  <c r="D103" i="2"/>
  <c r="F103" i="2" s="1"/>
  <c r="D104" i="2"/>
  <c r="F104" i="2" s="1"/>
  <c r="D118" i="2"/>
  <c r="I118" i="2" s="1"/>
  <c r="J118" i="2" s="1"/>
  <c r="K118" i="2" s="1"/>
  <c r="L118" i="2" s="1"/>
  <c r="D119" i="2"/>
  <c r="D123" i="2"/>
  <c r="F123" i="2" s="1"/>
  <c r="D126" i="2"/>
  <c r="I126" i="2" s="1"/>
  <c r="J126" i="2" s="1"/>
  <c r="K126" i="2" s="1"/>
  <c r="L126" i="2" s="1"/>
  <c r="D129" i="2"/>
  <c r="F129" i="2" s="1"/>
  <c r="G135" i="2"/>
  <c r="D136" i="2"/>
  <c r="F136" i="2" s="1"/>
  <c r="D140" i="2"/>
  <c r="G140" i="2" s="1"/>
  <c r="D142" i="2"/>
  <c r="G142" i="2" s="1"/>
  <c r="D148" i="2"/>
  <c r="G148" i="2" s="1"/>
  <c r="D150" i="2"/>
  <c r="G150" i="2" s="1"/>
  <c r="D144" i="2"/>
  <c r="F144" i="2" s="1"/>
  <c r="D146" i="2"/>
  <c r="G146" i="2" s="1"/>
  <c r="D149" i="2"/>
  <c r="D89" i="2"/>
  <c r="G89" i="2" s="1"/>
  <c r="D93" i="2"/>
  <c r="G93" i="2" s="1"/>
  <c r="D50" i="2"/>
  <c r="G50" i="2" s="1"/>
  <c r="D67" i="2"/>
  <c r="F67" i="2" s="1"/>
  <c r="D85" i="2"/>
  <c r="F85" i="2" s="1"/>
  <c r="D102" i="2"/>
  <c r="G102" i="2" s="1"/>
  <c r="D107" i="2"/>
  <c r="G107" i="2" s="1"/>
  <c r="D127" i="2"/>
  <c r="F127" i="2" s="1"/>
  <c r="D138" i="2"/>
  <c r="G138" i="2" s="1"/>
  <c r="D145" i="2"/>
  <c r="F145" i="2" s="1"/>
  <c r="D154" i="2"/>
  <c r="G154" i="2" s="1"/>
  <c r="D78" i="2"/>
  <c r="F78" i="2" s="1"/>
  <c r="D82" i="2"/>
  <c r="F82" i="2" s="1"/>
  <c r="D84" i="2"/>
  <c r="I84" i="2" s="1"/>
  <c r="J84" i="2" s="1"/>
  <c r="K84" i="2" s="1"/>
  <c r="L84" i="2" s="1"/>
  <c r="D88" i="2"/>
  <c r="I88" i="2" s="1"/>
  <c r="J88" i="2" s="1"/>
  <c r="K88" i="2" s="1"/>
  <c r="L88" i="2" s="1"/>
  <c r="D90" i="2"/>
  <c r="F90" i="2" s="1"/>
  <c r="D98" i="2"/>
  <c r="F98" i="2" s="1"/>
  <c r="D105" i="2"/>
  <c r="F105" i="2" s="1"/>
  <c r="D120" i="2"/>
  <c r="G120" i="2" s="1"/>
  <c r="D139" i="2"/>
  <c r="F139" i="2" s="1"/>
  <c r="D141" i="2"/>
  <c r="F141" i="2" s="1"/>
  <c r="D147" i="2"/>
  <c r="F147" i="2" s="1"/>
  <c r="D76" i="2"/>
  <c r="G76" i="2" s="1"/>
  <c r="D100" i="2"/>
  <c r="I100" i="2" s="1"/>
  <c r="J100" i="2" s="1"/>
  <c r="K100" i="2" s="1"/>
  <c r="L100" i="2" s="1"/>
  <c r="D114" i="2"/>
  <c r="G114" i="2" s="1"/>
  <c r="D117" i="2"/>
  <c r="F117" i="2" s="1"/>
  <c r="D122" i="2"/>
  <c r="I122" i="2" s="1"/>
  <c r="J122" i="2" s="1"/>
  <c r="K122" i="2" s="1"/>
  <c r="L122" i="2" s="1"/>
  <c r="D124" i="2"/>
  <c r="G124" i="2" s="1"/>
  <c r="F4" i="2"/>
  <c r="F41" i="2"/>
  <c r="F70" i="2"/>
  <c r="F26" i="2"/>
  <c r="F33" i="2"/>
  <c r="G70" i="2"/>
  <c r="F57" i="2"/>
  <c r="G56" i="2"/>
  <c r="G4" i="2"/>
  <c r="F89" i="2"/>
  <c r="F73" i="2"/>
  <c r="G7" i="2"/>
  <c r="F77" i="2"/>
  <c r="G15" i="2"/>
  <c r="G91" i="2"/>
  <c r="G27" i="2"/>
  <c r="F100" i="2"/>
  <c r="G45" i="2"/>
  <c r="F15" i="2"/>
  <c r="G47" i="2"/>
  <c r="G33" i="2"/>
  <c r="F56" i="2"/>
  <c r="G23" i="2"/>
  <c r="G119" i="2"/>
  <c r="Q9" i="2"/>
  <c r="F48" i="2"/>
  <c r="F31" i="2"/>
  <c r="G34" i="2"/>
  <c r="Q109" i="2"/>
  <c r="R16" i="2"/>
  <c r="T123" i="2"/>
  <c r="U123" i="2" s="1"/>
  <c r="V123" i="2" s="1"/>
  <c r="W123" i="2" s="1"/>
  <c r="T156" i="2"/>
  <c r="U156" i="2" s="1"/>
  <c r="V156" i="2" s="1"/>
  <c r="W156" i="2" s="1"/>
  <c r="R149" i="2"/>
  <c r="T87" i="2"/>
  <c r="U87" i="2" s="1"/>
  <c r="V87" i="2" s="1"/>
  <c r="W87" i="2" s="1"/>
  <c r="Q152" i="2"/>
  <c r="T152" i="2"/>
  <c r="U152" i="2" s="1"/>
  <c r="V152" i="2" s="1"/>
  <c r="W152" i="2" s="1"/>
  <c r="T91" i="2"/>
  <c r="U91" i="2" s="1"/>
  <c r="V91" i="2" s="1"/>
  <c r="W91" i="2" s="1"/>
  <c r="T146" i="2"/>
  <c r="U146" i="2" s="1"/>
  <c r="V146" i="2" s="1"/>
  <c r="W146" i="2" s="1"/>
  <c r="R143" i="2"/>
  <c r="T143" i="2"/>
  <c r="U143" i="2" s="1"/>
  <c r="V143" i="2" s="1"/>
  <c r="W143" i="2" s="1"/>
  <c r="T105" i="2"/>
  <c r="U105" i="2" s="1"/>
  <c r="V105" i="2" s="1"/>
  <c r="W105" i="2" s="1"/>
  <c r="T98" i="2"/>
  <c r="U98" i="2" s="1"/>
  <c r="V98" i="2" s="1"/>
  <c r="W98" i="2" s="1"/>
  <c r="R76" i="2"/>
  <c r="T76" i="2"/>
  <c r="U76" i="2" s="1"/>
  <c r="V76" i="2" s="1"/>
  <c r="W76" i="2" s="1"/>
  <c r="R42" i="2"/>
  <c r="T42" i="2"/>
  <c r="U42" i="2" s="1"/>
  <c r="V42" i="2" s="1"/>
  <c r="W42" i="2" s="1"/>
  <c r="T127" i="2"/>
  <c r="U127" i="2" s="1"/>
  <c r="V127" i="2" s="1"/>
  <c r="W127" i="2" s="1"/>
  <c r="T84" i="2"/>
  <c r="U84" i="2" s="1"/>
  <c r="V84" i="2" s="1"/>
  <c r="W84" i="2" s="1"/>
  <c r="T46" i="2"/>
  <c r="U46" i="2" s="1"/>
  <c r="V46" i="2" s="1"/>
  <c r="W46" i="2" s="1"/>
  <c r="T66" i="2"/>
  <c r="U66" i="2" s="1"/>
  <c r="V66" i="2" s="1"/>
  <c r="W66" i="2" s="1"/>
  <c r="T29" i="2"/>
  <c r="U29" i="2" s="1"/>
  <c r="V29" i="2" s="1"/>
  <c r="W29" i="2" s="1"/>
  <c r="T7" i="2"/>
  <c r="U7" i="2" s="1"/>
  <c r="V7" i="2" s="1"/>
  <c r="W7" i="2" s="1"/>
  <c r="T56" i="2"/>
  <c r="U56" i="2" s="1"/>
  <c r="V56" i="2" s="1"/>
  <c r="W56" i="2" s="1"/>
  <c r="T33" i="2"/>
  <c r="U33" i="2" s="1"/>
  <c r="V33" i="2" s="1"/>
  <c r="W33" i="2" s="1"/>
  <c r="T14" i="2"/>
  <c r="U14" i="2" s="1"/>
  <c r="V14" i="2" s="1"/>
  <c r="W14" i="2" s="1"/>
  <c r="Q41" i="2"/>
  <c r="S41" i="2" s="1"/>
  <c r="X41" i="2" s="1"/>
  <c r="T41" i="2"/>
  <c r="U41" i="2" s="1"/>
  <c r="V41" i="2" s="1"/>
  <c r="W41" i="2" s="1"/>
  <c r="T22" i="2"/>
  <c r="U22" i="2" s="1"/>
  <c r="V22" i="2" s="1"/>
  <c r="W22" i="2" s="1"/>
  <c r="Q16" i="2"/>
  <c r="R22" i="2"/>
  <c r="Q62" i="2"/>
  <c r="Q79" i="2"/>
  <c r="S79" i="2" s="1"/>
  <c r="X79" i="2" s="1"/>
  <c r="Q101" i="2"/>
  <c r="R144" i="2"/>
  <c r="R45" i="2"/>
  <c r="Q97" i="2"/>
  <c r="S97" i="2" s="1"/>
  <c r="X97" i="2" s="1"/>
  <c r="R101" i="2"/>
  <c r="R126" i="2"/>
  <c r="R118" i="2"/>
  <c r="Q156" i="2"/>
  <c r="Q15" i="2"/>
  <c r="T92" i="2"/>
  <c r="U92" i="2" s="1"/>
  <c r="V92" i="2" s="1"/>
  <c r="W92" i="2" s="1"/>
  <c r="T142" i="2"/>
  <c r="U142" i="2" s="1"/>
  <c r="V142" i="2" s="1"/>
  <c r="W142" i="2" s="1"/>
  <c r="T128" i="2"/>
  <c r="U128" i="2" s="1"/>
  <c r="V128" i="2" s="1"/>
  <c r="W128" i="2" s="1"/>
  <c r="T112" i="2"/>
  <c r="U112" i="2" s="1"/>
  <c r="V112" i="2" s="1"/>
  <c r="W112" i="2" s="1"/>
  <c r="Q158" i="2"/>
  <c r="S158" i="2" s="1"/>
  <c r="X158" i="2" s="1"/>
  <c r="R150" i="2"/>
  <c r="T120" i="2"/>
  <c r="U120" i="2" s="1"/>
  <c r="V120" i="2" s="1"/>
  <c r="W120" i="2" s="1"/>
  <c r="Q84" i="2"/>
  <c r="R91" i="2"/>
  <c r="T86" i="2"/>
  <c r="U86" i="2" s="1"/>
  <c r="V86" i="2" s="1"/>
  <c r="W86" i="2" s="1"/>
  <c r="R73" i="2"/>
  <c r="Q105" i="2"/>
  <c r="S105" i="2" s="1"/>
  <c r="X105" i="2" s="1"/>
  <c r="R62" i="2"/>
  <c r="R33" i="2"/>
  <c r="Q87" i="2"/>
  <c r="S87" i="2" s="1"/>
  <c r="X87" i="2" s="1"/>
  <c r="Q28" i="2"/>
  <c r="Q89" i="2"/>
  <c r="Q66" i="2"/>
  <c r="R57" i="2"/>
  <c r="T51" i="2"/>
  <c r="U51" i="2" s="1"/>
  <c r="V51" i="2" s="1"/>
  <c r="W51" i="2" s="1"/>
  <c r="R98" i="2"/>
  <c r="S98" i="2" s="1"/>
  <c r="X98" i="2" s="1"/>
  <c r="R4" i="2"/>
  <c r="T135" i="2"/>
  <c r="U135" i="2" s="1"/>
  <c r="V135" i="2" s="1"/>
  <c r="W135" i="2" s="1"/>
  <c r="T90" i="2"/>
  <c r="U90" i="2" s="1"/>
  <c r="V90" i="2" s="1"/>
  <c r="W90" i="2" s="1"/>
  <c r="R153" i="2"/>
  <c r="T153" i="2"/>
  <c r="U153" i="2" s="1"/>
  <c r="V153" i="2" s="1"/>
  <c r="W153" i="2" s="1"/>
  <c r="T64" i="2"/>
  <c r="U64" i="2" s="1"/>
  <c r="V64" i="2" s="1"/>
  <c r="W64" i="2" s="1"/>
  <c r="T50" i="2"/>
  <c r="U50" i="2" s="1"/>
  <c r="V50" i="2" s="1"/>
  <c r="W50" i="2" s="1"/>
  <c r="T38" i="2"/>
  <c r="U38" i="2" s="1"/>
  <c r="V38" i="2" s="1"/>
  <c r="W38" i="2" s="1"/>
  <c r="T19" i="2"/>
  <c r="U19" i="2" s="1"/>
  <c r="V19" i="2" s="1"/>
  <c r="W19" i="2" s="1"/>
  <c r="Q7" i="2"/>
  <c r="S7" i="2" s="1"/>
  <c r="X7" i="2" s="1"/>
  <c r="R56" i="2"/>
  <c r="Q81" i="2"/>
  <c r="S81" i="2" s="1"/>
  <c r="X81" i="2" s="1"/>
  <c r="R84" i="2"/>
  <c r="R109" i="2"/>
  <c r="Q146" i="2"/>
  <c r="S146" i="2" s="1"/>
  <c r="X146" i="2" s="1"/>
  <c r="R66" i="2"/>
  <c r="R114" i="2"/>
  <c r="S114" i="2" s="1"/>
  <c r="X114" i="2" s="1"/>
  <c r="T104" i="2"/>
  <c r="U104" i="2" s="1"/>
  <c r="V104" i="2" s="1"/>
  <c r="W104" i="2" s="1"/>
  <c r="T132" i="2"/>
  <c r="U132" i="2" s="1"/>
  <c r="V132" i="2" s="1"/>
  <c r="W132" i="2" s="1"/>
  <c r="Q153" i="2"/>
  <c r="S153" i="2" s="1"/>
  <c r="X153" i="2" s="1"/>
  <c r="R89" i="2"/>
  <c r="T73" i="2"/>
  <c r="U73" i="2" s="1"/>
  <c r="V73" i="2" s="1"/>
  <c r="W73" i="2" s="1"/>
  <c r="Q56" i="2"/>
  <c r="S56" i="2" s="1"/>
  <c r="X56" i="2" s="1"/>
  <c r="R46" i="2"/>
  <c r="R32" i="2"/>
  <c r="Q127" i="2"/>
  <c r="S127" i="2" s="1"/>
  <c r="X127" i="2" s="1"/>
  <c r="T47" i="2"/>
  <c r="U47" i="2" s="1"/>
  <c r="V47" i="2" s="1"/>
  <c r="W47" i="2" s="1"/>
  <c r="Q57" i="2"/>
  <c r="Q135" i="2"/>
  <c r="S135" i="2" s="1"/>
  <c r="X135" i="2" s="1"/>
  <c r="Q64" i="2"/>
  <c r="S64" i="2" s="1"/>
  <c r="X64" i="2" s="1"/>
  <c r="R15" i="2"/>
  <c r="AD65" i="2"/>
  <c r="S47" i="2"/>
  <c r="X47" i="2" s="1"/>
  <c r="S140" i="2"/>
  <c r="X140" i="2" s="1"/>
  <c r="S72" i="2"/>
  <c r="X72" i="2" s="1"/>
  <c r="S20" i="2"/>
  <c r="X20" i="2" s="1"/>
  <c r="S71" i="2"/>
  <c r="X71" i="2" s="1"/>
  <c r="S93" i="2"/>
  <c r="X93" i="2" s="1"/>
  <c r="S119" i="2"/>
  <c r="X119" i="2" s="1"/>
  <c r="S5" i="2"/>
  <c r="X5" i="2" s="1"/>
  <c r="S116" i="2"/>
  <c r="X116" i="2" s="1"/>
  <c r="A9" i="2"/>
  <c r="T3" i="2"/>
  <c r="U3" i="2" s="1"/>
  <c r="V3" i="2" s="1"/>
  <c r="R3" i="2"/>
  <c r="E39" i="1"/>
  <c r="AA3" i="2"/>
  <c r="Z3" i="2"/>
  <c r="D3" i="2"/>
  <c r="E3" i="2"/>
  <c r="F79" i="2" l="1"/>
  <c r="G101" i="2"/>
  <c r="G38" i="2"/>
  <c r="F99" i="2"/>
  <c r="F54" i="2"/>
  <c r="AB66" i="2"/>
  <c r="AC85" i="2"/>
  <c r="AB50" i="2"/>
  <c r="AB104" i="2"/>
  <c r="AB47" i="2"/>
  <c r="AC15" i="2"/>
  <c r="AC84" i="2"/>
  <c r="S28" i="2"/>
  <c r="X28" i="2" s="1"/>
  <c r="G5" i="2"/>
  <c r="F107" i="2"/>
  <c r="F108" i="2"/>
  <c r="S44" i="2"/>
  <c r="X44" i="2" s="1"/>
  <c r="AC138" i="2"/>
  <c r="AC121" i="2"/>
  <c r="F148" i="2"/>
  <c r="F50" i="2"/>
  <c r="G108" i="2"/>
  <c r="G115" i="2"/>
  <c r="AB62" i="2"/>
  <c r="AB61" i="2"/>
  <c r="AC76" i="2"/>
  <c r="AB46" i="2"/>
  <c r="AB151" i="2"/>
  <c r="AB113" i="2"/>
  <c r="AC88" i="2"/>
  <c r="AB81" i="2"/>
  <c r="AC60" i="2"/>
  <c r="AB55" i="2"/>
  <c r="F8" i="2"/>
  <c r="H8" i="2" s="1"/>
  <c r="M8" i="2" s="1"/>
  <c r="G105" i="2"/>
  <c r="S108" i="2"/>
  <c r="X108" i="2" s="1"/>
  <c r="S112" i="2"/>
  <c r="X112" i="2" s="1"/>
  <c r="AC112" i="2"/>
  <c r="AB103" i="2"/>
  <c r="S9" i="2"/>
  <c r="X9" i="2" s="1"/>
  <c r="AB53" i="2"/>
  <c r="AC40" i="2"/>
  <c r="AC7" i="2"/>
  <c r="S49" i="2"/>
  <c r="X49" i="2" s="1"/>
  <c r="F37" i="2"/>
  <c r="AC113" i="2"/>
  <c r="AB88" i="2"/>
  <c r="AD88" i="2" s="1"/>
  <c r="S145" i="2"/>
  <c r="X145" i="2" s="1"/>
  <c r="AB90" i="2"/>
  <c r="AC137" i="2"/>
  <c r="AB19" i="2"/>
  <c r="AB11" i="2"/>
  <c r="G17" i="2"/>
  <c r="H17" i="2" s="1"/>
  <c r="M17" i="2" s="1"/>
  <c r="G71" i="2"/>
  <c r="G53" i="2"/>
  <c r="AD85" i="2"/>
  <c r="AC106" i="2"/>
  <c r="AB39" i="2"/>
  <c r="AB80" i="2"/>
  <c r="AB135" i="2"/>
  <c r="AB10" i="2"/>
  <c r="AC71" i="2"/>
  <c r="AC154" i="2"/>
  <c r="AC111" i="2"/>
  <c r="AC18" i="2"/>
  <c r="G156" i="2"/>
  <c r="F111" i="2"/>
  <c r="F29" i="2"/>
  <c r="G95" i="2"/>
  <c r="F92" i="2"/>
  <c r="AC14" i="2"/>
  <c r="AC75" i="2"/>
  <c r="AC147" i="2"/>
  <c r="AD147" i="2" s="1"/>
  <c r="AC55" i="2"/>
  <c r="AC35" i="2"/>
  <c r="AB37" i="2"/>
  <c r="AC119" i="2"/>
  <c r="AB25" i="2"/>
  <c r="AC53" i="2"/>
  <c r="S16" i="2"/>
  <c r="X16" i="2" s="1"/>
  <c r="F93" i="2"/>
  <c r="G72" i="2"/>
  <c r="S12" i="2"/>
  <c r="X12" i="2" s="1"/>
  <c r="AB20" i="2"/>
  <c r="AD20" i="2" s="1"/>
  <c r="AC129" i="2"/>
  <c r="AB69" i="2"/>
  <c r="AC46" i="2"/>
  <c r="AD46" i="2" s="1"/>
  <c r="AC64" i="2"/>
  <c r="AB54" i="2"/>
  <c r="AD54" i="2" s="1"/>
  <c r="AB120" i="2"/>
  <c r="AB107" i="2"/>
  <c r="AB149" i="2"/>
  <c r="AC59" i="2"/>
  <c r="AB26" i="2"/>
  <c r="AC17" i="2"/>
  <c r="AB127" i="2"/>
  <c r="AC125" i="2"/>
  <c r="AB134" i="2"/>
  <c r="AB109" i="2"/>
  <c r="AC131" i="2"/>
  <c r="AB123" i="2"/>
  <c r="AB74" i="2"/>
  <c r="G136" i="2"/>
  <c r="AB29" i="2"/>
  <c r="S50" i="2"/>
  <c r="X50" i="2" s="1"/>
  <c r="AB154" i="2"/>
  <c r="AB52" i="2"/>
  <c r="AB150" i="2"/>
  <c r="AB99" i="2"/>
  <c r="AC151" i="2"/>
  <c r="AB93" i="2"/>
  <c r="AB146" i="2"/>
  <c r="AD146" i="2" s="1"/>
  <c r="S151" i="2"/>
  <c r="X151" i="2" s="1"/>
  <c r="F137" i="2"/>
  <c r="H137" i="2" s="1"/>
  <c r="M137" i="2" s="1"/>
  <c r="G20" i="2"/>
  <c r="F13" i="2"/>
  <c r="H13" i="2" s="1"/>
  <c r="M13" i="2" s="1"/>
  <c r="F28" i="2"/>
  <c r="F121" i="2"/>
  <c r="H121" i="2" s="1"/>
  <c r="M121" i="2" s="1"/>
  <c r="F83" i="2"/>
  <c r="H83" i="2" s="1"/>
  <c r="M83" i="2" s="1"/>
  <c r="G109" i="2"/>
  <c r="F124" i="2"/>
  <c r="F130" i="2"/>
  <c r="AE81" i="2"/>
  <c r="AF81" i="2" s="1"/>
  <c r="AG81" i="2" s="1"/>
  <c r="AH81" i="2" s="1"/>
  <c r="AI81" i="2" s="1"/>
  <c r="AB60" i="2"/>
  <c r="AD60" i="2" s="1"/>
  <c r="AB73" i="2"/>
  <c r="AC32" i="2"/>
  <c r="AC70" i="2"/>
  <c r="AB76" i="2"/>
  <c r="AD74" i="2"/>
  <c r="S52" i="2"/>
  <c r="X52" i="2" s="1"/>
  <c r="S59" i="2"/>
  <c r="X59" i="2" s="1"/>
  <c r="S102" i="2"/>
  <c r="X102" i="2" s="1"/>
  <c r="S113" i="2"/>
  <c r="X113" i="2" s="1"/>
  <c r="F42" i="2"/>
  <c r="H42" i="2" s="1"/>
  <c r="M42" i="2" s="1"/>
  <c r="G63" i="2"/>
  <c r="AD113" i="2"/>
  <c r="H26" i="2"/>
  <c r="M26" i="2" s="1"/>
  <c r="H50" i="2"/>
  <c r="M50" i="2" s="1"/>
  <c r="H5" i="2"/>
  <c r="M5" i="2" s="1"/>
  <c r="F97" i="2"/>
  <c r="F138" i="2"/>
  <c r="H138" i="2" s="1"/>
  <c r="M138" i="2" s="1"/>
  <c r="G82" i="2"/>
  <c r="H82" i="2" s="1"/>
  <c r="M82" i="2" s="1"/>
  <c r="F158" i="2"/>
  <c r="AB133" i="2"/>
  <c r="AD133" i="2" s="1"/>
  <c r="AC93" i="2"/>
  <c r="AD93" i="2" s="1"/>
  <c r="AC48" i="2"/>
  <c r="AB84" i="2"/>
  <c r="AD84" i="2" s="1"/>
  <c r="AB43" i="2"/>
  <c r="AB71" i="2"/>
  <c r="AD71" i="2" s="1"/>
  <c r="AC82" i="2"/>
  <c r="G112" i="2"/>
  <c r="H105" i="2"/>
  <c r="M105" i="2" s="1"/>
  <c r="AC134" i="2"/>
  <c r="AD134" i="2" s="1"/>
  <c r="AC12" i="2"/>
  <c r="H63" i="2"/>
  <c r="M63" i="2" s="1"/>
  <c r="H45" i="2"/>
  <c r="M45" i="2" s="1"/>
  <c r="AB24" i="2"/>
  <c r="AB9" i="2"/>
  <c r="AB5" i="2"/>
  <c r="AB110" i="2"/>
  <c r="AB83" i="2"/>
  <c r="AC132" i="2"/>
  <c r="AC150" i="2"/>
  <c r="AC22" i="2"/>
  <c r="AD22" i="2" s="1"/>
  <c r="AB111" i="2"/>
  <c r="AB57" i="2"/>
  <c r="AB118" i="2"/>
  <c r="AC101" i="2"/>
  <c r="AB87" i="2"/>
  <c r="AC68" i="2"/>
  <c r="AC77" i="2"/>
  <c r="AB58" i="2"/>
  <c r="AB8" i="2"/>
  <c r="AC51" i="2"/>
  <c r="AC30" i="2"/>
  <c r="F119" i="2"/>
  <c r="H119" i="2" s="1"/>
  <c r="M119" i="2" s="1"/>
  <c r="F126" i="2"/>
  <c r="H95" i="2"/>
  <c r="M95" i="2" s="1"/>
  <c r="AC127" i="2"/>
  <c r="AD127" i="2" s="1"/>
  <c r="S26" i="2"/>
  <c r="X26" i="2" s="1"/>
  <c r="H111" i="2"/>
  <c r="M111" i="2" s="1"/>
  <c r="G127" i="2"/>
  <c r="G144" i="2"/>
  <c r="G61" i="2"/>
  <c r="H61" i="2" s="1"/>
  <c r="M61" i="2" s="1"/>
  <c r="G123" i="2"/>
  <c r="H123" i="2" s="1"/>
  <c r="M123" i="2" s="1"/>
  <c r="H112" i="2"/>
  <c r="M112" i="2" s="1"/>
  <c r="G6" i="2"/>
  <c r="H6" i="2" s="1"/>
  <c r="M6" i="2" s="1"/>
  <c r="G128" i="2"/>
  <c r="H41" i="2"/>
  <c r="M41" i="2" s="1"/>
  <c r="H101" i="2"/>
  <c r="M101" i="2" s="1"/>
  <c r="H135" i="2"/>
  <c r="M135" i="2" s="1"/>
  <c r="S111" i="2"/>
  <c r="X111" i="2" s="1"/>
  <c r="AE89" i="2"/>
  <c r="AF89" i="2" s="1"/>
  <c r="AG89" i="2" s="1"/>
  <c r="AH89" i="2" s="1"/>
  <c r="AI89" i="2" s="1"/>
  <c r="AE79" i="2"/>
  <c r="AF79" i="2" s="1"/>
  <c r="AG79" i="2" s="1"/>
  <c r="AH79" i="2" s="1"/>
  <c r="AI79" i="2" s="1"/>
  <c r="AE76" i="2"/>
  <c r="AF76" i="2" s="1"/>
  <c r="AG76" i="2" s="1"/>
  <c r="AH76" i="2" s="1"/>
  <c r="AI76" i="2" s="1"/>
  <c r="AB56" i="2"/>
  <c r="AD56" i="2" s="1"/>
  <c r="AC61" i="2"/>
  <c r="AD61" i="2" s="1"/>
  <c r="H89" i="2"/>
  <c r="M89" i="2" s="1"/>
  <c r="G104" i="2"/>
  <c r="F133" i="2"/>
  <c r="H133" i="2" s="1"/>
  <c r="M133" i="2" s="1"/>
  <c r="F11" i="2"/>
  <c r="H33" i="2"/>
  <c r="M33" i="2" s="1"/>
  <c r="F84" i="2"/>
  <c r="G103" i="2"/>
  <c r="H103" i="2" s="1"/>
  <c r="M103" i="2" s="1"/>
  <c r="F120" i="2"/>
  <c r="H120" i="2" s="1"/>
  <c r="M120" i="2" s="1"/>
  <c r="AC80" i="2"/>
  <c r="AD80" i="2" s="1"/>
  <c r="AD154" i="2"/>
  <c r="AD150" i="2"/>
  <c r="AD101" i="2"/>
  <c r="AD24" i="2"/>
  <c r="S89" i="2"/>
  <c r="X89" i="2" s="1"/>
  <c r="G51" i="2"/>
  <c r="H51" i="2" s="1"/>
  <c r="M51" i="2" s="1"/>
  <c r="G24" i="2"/>
  <c r="H24" i="2" s="1"/>
  <c r="M24" i="2" s="1"/>
  <c r="H15" i="2"/>
  <c r="M15" i="2" s="1"/>
  <c r="F18" i="2"/>
  <c r="H18" i="2" s="1"/>
  <c r="M18" i="2" s="1"/>
  <c r="H54" i="2"/>
  <c r="M54" i="2" s="1"/>
  <c r="F110" i="2"/>
  <c r="H110" i="2" s="1"/>
  <c r="M110" i="2" s="1"/>
  <c r="F68" i="2"/>
  <c r="H68" i="2" s="1"/>
  <c r="M68" i="2" s="1"/>
  <c r="H37" i="2"/>
  <c r="M37" i="2" s="1"/>
  <c r="G46" i="2"/>
  <c r="H46" i="2" s="1"/>
  <c r="M46" i="2" s="1"/>
  <c r="F102" i="2"/>
  <c r="H102" i="2" s="1"/>
  <c r="M102" i="2" s="1"/>
  <c r="S80" i="2"/>
  <c r="X80" i="2" s="1"/>
  <c r="S138" i="2"/>
  <c r="X138" i="2" s="1"/>
  <c r="AC9" i="2"/>
  <c r="AB132" i="2"/>
  <c r="AD132" i="2" s="1"/>
  <c r="AC5" i="2"/>
  <c r="AC98" i="2"/>
  <c r="AD98" i="2" s="1"/>
  <c r="AC10" i="2"/>
  <c r="AD10" i="2" s="1"/>
  <c r="AC124" i="2"/>
  <c r="AC78" i="2"/>
  <c r="AC145" i="2"/>
  <c r="AB156" i="2"/>
  <c r="AD151" i="2"/>
  <c r="AC135" i="2"/>
  <c r="AD12" i="2"/>
  <c r="S65" i="2"/>
  <c r="X65" i="2" s="1"/>
  <c r="S18" i="2"/>
  <c r="X18" i="2" s="1"/>
  <c r="S48" i="2"/>
  <c r="X48" i="2" s="1"/>
  <c r="S55" i="2"/>
  <c r="X55" i="2" s="1"/>
  <c r="S115" i="2"/>
  <c r="X115" i="2" s="1"/>
  <c r="S85" i="2"/>
  <c r="X85" i="2" s="1"/>
  <c r="S40" i="2"/>
  <c r="X40" i="2" s="1"/>
  <c r="S94" i="2"/>
  <c r="X94" i="2" s="1"/>
  <c r="F76" i="2"/>
  <c r="H76" i="2" s="1"/>
  <c r="M76" i="2" s="1"/>
  <c r="F22" i="2"/>
  <c r="H22" i="2" s="1"/>
  <c r="M22" i="2" s="1"/>
  <c r="H115" i="2"/>
  <c r="M115" i="2" s="1"/>
  <c r="G78" i="2"/>
  <c r="H78" i="2" s="1"/>
  <c r="M78" i="2" s="1"/>
  <c r="F96" i="2"/>
  <c r="H96" i="2" s="1"/>
  <c r="M96" i="2" s="1"/>
  <c r="S69" i="2"/>
  <c r="X69" i="2" s="1"/>
  <c r="S121" i="2"/>
  <c r="X121" i="2" s="1"/>
  <c r="S82" i="2"/>
  <c r="X82" i="2" s="1"/>
  <c r="S154" i="2"/>
  <c r="X154" i="2" s="1"/>
  <c r="S90" i="2"/>
  <c r="X90" i="2" s="1"/>
  <c r="AC8" i="2"/>
  <c r="AD8" i="2" s="1"/>
  <c r="AB17" i="2"/>
  <c r="AD17" i="2" s="1"/>
  <c r="AC26" i="2"/>
  <c r="AD26" i="2" s="1"/>
  <c r="AC118" i="2"/>
  <c r="AD118" i="2" s="1"/>
  <c r="AC33" i="2"/>
  <c r="AD33" i="2" s="1"/>
  <c r="AB86" i="2"/>
  <c r="AD86" i="2" s="1"/>
  <c r="AC126" i="2"/>
  <c r="AB97" i="2"/>
  <c r="AB51" i="2"/>
  <c r="AD51" i="2" s="1"/>
  <c r="AB38" i="2"/>
  <c r="AB27" i="2"/>
  <c r="AE131" i="2"/>
  <c r="AF131" i="2" s="1"/>
  <c r="AG131" i="2" s="1"/>
  <c r="AH131" i="2" s="1"/>
  <c r="AI131" i="2" s="1"/>
  <c r="AE48" i="2"/>
  <c r="AF48" i="2" s="1"/>
  <c r="AG48" i="2" s="1"/>
  <c r="AH48" i="2" s="1"/>
  <c r="AI48" i="2" s="1"/>
  <c r="AE62" i="2"/>
  <c r="AF62" i="2" s="1"/>
  <c r="AG62" i="2" s="1"/>
  <c r="AH62" i="2" s="1"/>
  <c r="AI62" i="2" s="1"/>
  <c r="AE123" i="2"/>
  <c r="AF123" i="2" s="1"/>
  <c r="AG123" i="2" s="1"/>
  <c r="AH123" i="2" s="1"/>
  <c r="AI123" i="2" s="1"/>
  <c r="AE116" i="2"/>
  <c r="AF116" i="2" s="1"/>
  <c r="AG116" i="2" s="1"/>
  <c r="AH116" i="2" s="1"/>
  <c r="AI116" i="2" s="1"/>
  <c r="AE85" i="2"/>
  <c r="AF85" i="2" s="1"/>
  <c r="AG85" i="2" s="1"/>
  <c r="AH85" i="2" s="1"/>
  <c r="AI85" i="2" s="1"/>
  <c r="AE115" i="2"/>
  <c r="AF115" i="2" s="1"/>
  <c r="AG115" i="2" s="1"/>
  <c r="AH115" i="2" s="1"/>
  <c r="AI115" i="2" s="1"/>
  <c r="AE130" i="2"/>
  <c r="AF130" i="2" s="1"/>
  <c r="AG130" i="2" s="1"/>
  <c r="AH130" i="2" s="1"/>
  <c r="AI130" i="2" s="1"/>
  <c r="AE138" i="2"/>
  <c r="AF138" i="2" s="1"/>
  <c r="AG138" i="2" s="1"/>
  <c r="AH138" i="2" s="1"/>
  <c r="AI138" i="2" s="1"/>
  <c r="AE153" i="2"/>
  <c r="AF153" i="2" s="1"/>
  <c r="AG153" i="2" s="1"/>
  <c r="AH153" i="2" s="1"/>
  <c r="AI153" i="2" s="1"/>
  <c r="H148" i="2"/>
  <c r="M148" i="2" s="1"/>
  <c r="G90" i="2"/>
  <c r="H90" i="2" s="1"/>
  <c r="M90" i="2" s="1"/>
  <c r="F12" i="2"/>
  <c r="H12" i="2" s="1"/>
  <c r="M12" i="2" s="1"/>
  <c r="H108" i="2"/>
  <c r="M108" i="2" s="1"/>
  <c r="H136" i="2"/>
  <c r="M136" i="2" s="1"/>
  <c r="S86" i="2"/>
  <c r="X86" i="2" s="1"/>
  <c r="S120" i="2"/>
  <c r="X120" i="2" s="1"/>
  <c r="AC58" i="2"/>
  <c r="G62" i="2"/>
  <c r="H62" i="2" s="1"/>
  <c r="M62" i="2" s="1"/>
  <c r="S34" i="2"/>
  <c r="X34" i="2" s="1"/>
  <c r="S122" i="2"/>
  <c r="X122" i="2" s="1"/>
  <c r="AC110" i="2"/>
  <c r="AD117" i="2"/>
  <c r="AC157" i="2"/>
  <c r="AD157" i="2" s="1"/>
  <c r="AC104" i="2"/>
  <c r="AD104" i="2" s="1"/>
  <c r="AC47" i="2"/>
  <c r="AD47" i="2" s="1"/>
  <c r="AC36" i="2"/>
  <c r="AB136" i="2"/>
  <c r="AD112" i="2"/>
  <c r="AC21" i="2"/>
  <c r="AE61" i="2"/>
  <c r="AF61" i="2" s="1"/>
  <c r="AG61" i="2" s="1"/>
  <c r="AH61" i="2" s="1"/>
  <c r="AI61" i="2" s="1"/>
  <c r="AC41" i="2"/>
  <c r="AD29" i="2"/>
  <c r="AE146" i="2"/>
  <c r="AF146" i="2" s="1"/>
  <c r="AG146" i="2" s="1"/>
  <c r="AH146" i="2" s="1"/>
  <c r="AI146" i="2" s="1"/>
  <c r="S37" i="2"/>
  <c r="X37" i="2" s="1"/>
  <c r="S96" i="2"/>
  <c r="X96" i="2" s="1"/>
  <c r="S83" i="2"/>
  <c r="X83" i="2" s="1"/>
  <c r="S101" i="2"/>
  <c r="X101" i="2" s="1"/>
  <c r="G85" i="2"/>
  <c r="H85" i="2" s="1"/>
  <c r="M85" i="2" s="1"/>
  <c r="S19" i="2"/>
  <c r="X19" i="2" s="1"/>
  <c r="S132" i="2"/>
  <c r="X132" i="2" s="1"/>
  <c r="S22" i="2"/>
  <c r="X22" i="2" s="1"/>
  <c r="AD103" i="2"/>
  <c r="S45" i="2"/>
  <c r="X45" i="2" s="1"/>
  <c r="S76" i="2"/>
  <c r="X76" i="2" s="1"/>
  <c r="AD48" i="2"/>
  <c r="AD99" i="2"/>
  <c r="AB36" i="2"/>
  <c r="AB78" i="2"/>
  <c r="AD78" i="2" s="1"/>
  <c r="AD76" i="2"/>
  <c r="AE102" i="2"/>
  <c r="AF102" i="2" s="1"/>
  <c r="AG102" i="2" s="1"/>
  <c r="AH102" i="2" s="1"/>
  <c r="AI102" i="2" s="1"/>
  <c r="AB102" i="2"/>
  <c r="AE40" i="2"/>
  <c r="AF40" i="2" s="1"/>
  <c r="AG40" i="2" s="1"/>
  <c r="AH40" i="2" s="1"/>
  <c r="AI40" i="2" s="1"/>
  <c r="AB40" i="2"/>
  <c r="AD40" i="2" s="1"/>
  <c r="AE28" i="2"/>
  <c r="AF28" i="2" s="1"/>
  <c r="AG28" i="2" s="1"/>
  <c r="AH28" i="2" s="1"/>
  <c r="AI28" i="2" s="1"/>
  <c r="AC28" i="2"/>
  <c r="AB28" i="2"/>
  <c r="AE44" i="2"/>
  <c r="AF44" i="2" s="1"/>
  <c r="AG44" i="2" s="1"/>
  <c r="AH44" i="2" s="1"/>
  <c r="AI44" i="2" s="1"/>
  <c r="AC44" i="2"/>
  <c r="AE155" i="2"/>
  <c r="AF155" i="2" s="1"/>
  <c r="AG155" i="2" s="1"/>
  <c r="AH155" i="2" s="1"/>
  <c r="AI155" i="2" s="1"/>
  <c r="AC155" i="2"/>
  <c r="AD155" i="2" s="1"/>
  <c r="AE63" i="2"/>
  <c r="AF63" i="2" s="1"/>
  <c r="AG63" i="2" s="1"/>
  <c r="AH63" i="2" s="1"/>
  <c r="AI63" i="2" s="1"/>
  <c r="AB63" i="2"/>
  <c r="AE52" i="2"/>
  <c r="AF52" i="2" s="1"/>
  <c r="AG52" i="2" s="1"/>
  <c r="AH52" i="2" s="1"/>
  <c r="AI52" i="2" s="1"/>
  <c r="AE140" i="2"/>
  <c r="AF140" i="2" s="1"/>
  <c r="AG140" i="2" s="1"/>
  <c r="AH140" i="2" s="1"/>
  <c r="AI140" i="2" s="1"/>
  <c r="AC140" i="2"/>
  <c r="AE152" i="2"/>
  <c r="AF152" i="2" s="1"/>
  <c r="AG152" i="2" s="1"/>
  <c r="AH152" i="2" s="1"/>
  <c r="AI152" i="2" s="1"/>
  <c r="AC152" i="2"/>
  <c r="AE148" i="2"/>
  <c r="AF148" i="2" s="1"/>
  <c r="AG148" i="2" s="1"/>
  <c r="AH148" i="2" s="1"/>
  <c r="AI148" i="2" s="1"/>
  <c r="AB148" i="2"/>
  <c r="AC148" i="2"/>
  <c r="AE108" i="2"/>
  <c r="AF108" i="2" s="1"/>
  <c r="AG108" i="2" s="1"/>
  <c r="AH108" i="2" s="1"/>
  <c r="AI108" i="2" s="1"/>
  <c r="AB108" i="2"/>
  <c r="AE95" i="2"/>
  <c r="AF95" i="2" s="1"/>
  <c r="AG95" i="2" s="1"/>
  <c r="AH95" i="2" s="1"/>
  <c r="AI95" i="2" s="1"/>
  <c r="AC95" i="2"/>
  <c r="AB95" i="2"/>
  <c r="AE104" i="2"/>
  <c r="AF104" i="2" s="1"/>
  <c r="AG104" i="2" s="1"/>
  <c r="AH104" i="2" s="1"/>
  <c r="AI104" i="2" s="1"/>
  <c r="AE47" i="2"/>
  <c r="AF47" i="2" s="1"/>
  <c r="AG47" i="2" s="1"/>
  <c r="AH47" i="2" s="1"/>
  <c r="AI47" i="2" s="1"/>
  <c r="G36" i="2"/>
  <c r="H36" i="2" s="1"/>
  <c r="M36" i="2" s="1"/>
  <c r="G9" i="2"/>
  <c r="H9" i="2" s="1"/>
  <c r="M9" i="2" s="1"/>
  <c r="G44" i="2"/>
  <c r="H44" i="2" s="1"/>
  <c r="M44" i="2" s="1"/>
  <c r="H28" i="2"/>
  <c r="M28" i="2" s="1"/>
  <c r="G100" i="2"/>
  <c r="H100" i="2" s="1"/>
  <c r="M100" i="2" s="1"/>
  <c r="G116" i="2"/>
  <c r="H116" i="2" s="1"/>
  <c r="M116" i="2" s="1"/>
  <c r="F16" i="2"/>
  <c r="H16" i="2" s="1"/>
  <c r="M16" i="2" s="1"/>
  <c r="H27" i="2"/>
  <c r="M27" i="2" s="1"/>
  <c r="H23" i="2"/>
  <c r="M23" i="2" s="1"/>
  <c r="G65" i="2"/>
  <c r="H65" i="2" s="1"/>
  <c r="M65" i="2" s="1"/>
  <c r="H127" i="2"/>
  <c r="M127" i="2" s="1"/>
  <c r="F146" i="2"/>
  <c r="H146" i="2" s="1"/>
  <c r="M146" i="2" s="1"/>
  <c r="H53" i="2"/>
  <c r="M53" i="2" s="1"/>
  <c r="F154" i="2"/>
  <c r="H154" i="2" s="1"/>
  <c r="M154" i="2" s="1"/>
  <c r="H109" i="2"/>
  <c r="M109" i="2" s="1"/>
  <c r="H124" i="2"/>
  <c r="M124" i="2" s="1"/>
  <c r="G58" i="2"/>
  <c r="H58" i="2" s="1"/>
  <c r="M58" i="2" s="1"/>
  <c r="F88" i="2"/>
  <c r="S4" i="2"/>
  <c r="X4" i="2" s="1"/>
  <c r="S42" i="2"/>
  <c r="X42" i="2" s="1"/>
  <c r="S125" i="2"/>
  <c r="X125" i="2" s="1"/>
  <c r="S110" i="2"/>
  <c r="X110" i="2" s="1"/>
  <c r="S150" i="2"/>
  <c r="X150" i="2" s="1"/>
  <c r="S33" i="2"/>
  <c r="X33" i="2" s="1"/>
  <c r="S126" i="2"/>
  <c r="X126" i="2" s="1"/>
  <c r="G155" i="2"/>
  <c r="H155" i="2" s="1"/>
  <c r="M155" i="2" s="1"/>
  <c r="F75" i="2"/>
  <c r="H75" i="2" s="1"/>
  <c r="M75" i="2" s="1"/>
  <c r="S27" i="2"/>
  <c r="X27" i="2" s="1"/>
  <c r="S32" i="2"/>
  <c r="X32" i="2" s="1"/>
  <c r="S100" i="2"/>
  <c r="X100" i="2" s="1"/>
  <c r="S128" i="2"/>
  <c r="X128" i="2" s="1"/>
  <c r="S38" i="2"/>
  <c r="X38" i="2" s="1"/>
  <c r="AB14" i="2"/>
  <c r="AD14" i="2" s="1"/>
  <c r="AD123" i="2"/>
  <c r="AD16" i="2"/>
  <c r="AC158" i="2"/>
  <c r="AD158" i="2" s="1"/>
  <c r="AB131" i="2"/>
  <c r="AD131" i="2" s="1"/>
  <c r="AB126" i="2"/>
  <c r="AD126" i="2" s="1"/>
  <c r="AB21" i="2"/>
  <c r="AB140" i="2"/>
  <c r="AB116" i="2"/>
  <c r="AD116" i="2" s="1"/>
  <c r="AB44" i="2"/>
  <c r="AB152" i="2"/>
  <c r="AC62" i="2"/>
  <c r="AD62" i="2" s="1"/>
  <c r="AD110" i="2"/>
  <c r="AB145" i="2"/>
  <c r="AC50" i="2"/>
  <c r="AD50" i="2" s="1"/>
  <c r="AB89" i="2"/>
  <c r="AD89" i="2" s="1"/>
  <c r="AE6" i="2"/>
  <c r="AF6" i="2" s="1"/>
  <c r="AG6" i="2" s="1"/>
  <c r="AH6" i="2" s="1"/>
  <c r="AI6" i="2" s="1"/>
  <c r="AC6" i="2"/>
  <c r="AD6" i="2" s="1"/>
  <c r="AE64" i="2"/>
  <c r="AF64" i="2" s="1"/>
  <c r="AG64" i="2" s="1"/>
  <c r="AH64" i="2" s="1"/>
  <c r="AI64" i="2" s="1"/>
  <c r="AB64" i="2"/>
  <c r="AD64" i="2" s="1"/>
  <c r="AE35" i="2"/>
  <c r="AF35" i="2" s="1"/>
  <c r="AG35" i="2" s="1"/>
  <c r="AH35" i="2" s="1"/>
  <c r="AI35" i="2" s="1"/>
  <c r="AB35" i="2"/>
  <c r="AD35" i="2" s="1"/>
  <c r="AE67" i="2"/>
  <c r="AF67" i="2" s="1"/>
  <c r="AG67" i="2" s="1"/>
  <c r="AH67" i="2" s="1"/>
  <c r="AI67" i="2" s="1"/>
  <c r="AB67" i="2"/>
  <c r="AD67" i="2" s="1"/>
  <c r="AE147" i="2"/>
  <c r="AF147" i="2" s="1"/>
  <c r="AG147" i="2" s="1"/>
  <c r="AH147" i="2" s="1"/>
  <c r="AI147" i="2" s="1"/>
  <c r="AE90" i="2"/>
  <c r="AF90" i="2" s="1"/>
  <c r="AG90" i="2" s="1"/>
  <c r="AH90" i="2" s="1"/>
  <c r="AI90" i="2" s="1"/>
  <c r="AC90" i="2"/>
  <c r="AD90" i="2" s="1"/>
  <c r="AE14" i="2"/>
  <c r="AF14" i="2" s="1"/>
  <c r="AG14" i="2" s="1"/>
  <c r="AH14" i="2" s="1"/>
  <c r="AI14" i="2" s="1"/>
  <c r="AE59" i="2"/>
  <c r="AF59" i="2" s="1"/>
  <c r="AG59" i="2" s="1"/>
  <c r="AH59" i="2" s="1"/>
  <c r="AI59" i="2" s="1"/>
  <c r="AB59" i="2"/>
  <c r="AD59" i="2" s="1"/>
  <c r="AE25" i="2"/>
  <c r="AF25" i="2" s="1"/>
  <c r="AG25" i="2" s="1"/>
  <c r="AH25" i="2" s="1"/>
  <c r="AI25" i="2" s="1"/>
  <c r="AC25" i="2"/>
  <c r="AD25" i="2" s="1"/>
  <c r="AE75" i="2"/>
  <c r="AF75" i="2" s="1"/>
  <c r="AG75" i="2" s="1"/>
  <c r="AH75" i="2" s="1"/>
  <c r="AI75" i="2" s="1"/>
  <c r="AB75" i="2"/>
  <c r="AD75" i="2" s="1"/>
  <c r="AE119" i="2"/>
  <c r="AF119" i="2" s="1"/>
  <c r="AG119" i="2" s="1"/>
  <c r="AH119" i="2" s="1"/>
  <c r="AI119" i="2" s="1"/>
  <c r="AE70" i="2"/>
  <c r="AF70" i="2" s="1"/>
  <c r="AG70" i="2" s="1"/>
  <c r="AH70" i="2" s="1"/>
  <c r="AI70" i="2" s="1"/>
  <c r="AB70" i="2"/>
  <c r="AD70" i="2" s="1"/>
  <c r="AE91" i="2"/>
  <c r="AF91" i="2" s="1"/>
  <c r="AG91" i="2" s="1"/>
  <c r="AH91" i="2" s="1"/>
  <c r="AI91" i="2" s="1"/>
  <c r="AB91" i="2"/>
  <c r="AC91" i="2"/>
  <c r="AE149" i="2"/>
  <c r="AF149" i="2" s="1"/>
  <c r="AG149" i="2" s="1"/>
  <c r="AH149" i="2" s="1"/>
  <c r="AI149" i="2" s="1"/>
  <c r="AC149" i="2"/>
  <c r="AD149" i="2" s="1"/>
  <c r="AE120" i="2"/>
  <c r="AF120" i="2" s="1"/>
  <c r="AG120" i="2" s="1"/>
  <c r="AH120" i="2" s="1"/>
  <c r="AI120" i="2" s="1"/>
  <c r="AC120" i="2"/>
  <c r="AD120" i="2" s="1"/>
  <c r="AE141" i="2"/>
  <c r="AF141" i="2" s="1"/>
  <c r="AG141" i="2" s="1"/>
  <c r="AH141" i="2" s="1"/>
  <c r="AI141" i="2" s="1"/>
  <c r="AC141" i="2"/>
  <c r="AB141" i="2"/>
  <c r="AE151" i="2"/>
  <c r="AF151" i="2" s="1"/>
  <c r="AG151" i="2" s="1"/>
  <c r="AH151" i="2" s="1"/>
  <c r="AI151" i="2" s="1"/>
  <c r="AE54" i="2"/>
  <c r="AF54" i="2" s="1"/>
  <c r="AG54" i="2" s="1"/>
  <c r="AH54" i="2" s="1"/>
  <c r="AI54" i="2" s="1"/>
  <c r="AE112" i="2"/>
  <c r="AF112" i="2" s="1"/>
  <c r="AG112" i="2" s="1"/>
  <c r="AH112" i="2" s="1"/>
  <c r="AI112" i="2" s="1"/>
  <c r="AE73" i="2"/>
  <c r="AF73" i="2" s="1"/>
  <c r="AG73" i="2" s="1"/>
  <c r="AH73" i="2" s="1"/>
  <c r="AI73" i="2" s="1"/>
  <c r="AC73" i="2"/>
  <c r="AD73" i="2" s="1"/>
  <c r="AE129" i="2"/>
  <c r="AF129" i="2" s="1"/>
  <c r="AG129" i="2" s="1"/>
  <c r="AH129" i="2" s="1"/>
  <c r="AI129" i="2" s="1"/>
  <c r="AB129" i="2"/>
  <c r="AD129" i="2" s="1"/>
  <c r="AE107" i="2"/>
  <c r="AF107" i="2" s="1"/>
  <c r="AG107" i="2" s="1"/>
  <c r="AH107" i="2" s="1"/>
  <c r="AI107" i="2" s="1"/>
  <c r="AC107" i="2"/>
  <c r="AD107" i="2" s="1"/>
  <c r="AE93" i="2"/>
  <c r="AF93" i="2" s="1"/>
  <c r="AG93" i="2" s="1"/>
  <c r="AH93" i="2" s="1"/>
  <c r="AI93" i="2" s="1"/>
  <c r="AE135" i="2"/>
  <c r="AF135" i="2" s="1"/>
  <c r="AG135" i="2" s="1"/>
  <c r="AH135" i="2" s="1"/>
  <c r="AI135" i="2" s="1"/>
  <c r="AE103" i="2"/>
  <c r="AF103" i="2" s="1"/>
  <c r="AG103" i="2" s="1"/>
  <c r="AH103" i="2" s="1"/>
  <c r="AI103" i="2" s="1"/>
  <c r="AE37" i="2"/>
  <c r="AF37" i="2" s="1"/>
  <c r="AG37" i="2" s="1"/>
  <c r="AH37" i="2" s="1"/>
  <c r="AI37" i="2" s="1"/>
  <c r="AC37" i="2"/>
  <c r="AD37" i="2" s="1"/>
  <c r="AC19" i="2"/>
  <c r="AD19" i="2" s="1"/>
  <c r="AC11" i="2"/>
  <c r="AD11" i="2" s="1"/>
  <c r="S15" i="2"/>
  <c r="X15" i="2" s="1"/>
  <c r="H29" i="2"/>
  <c r="M29" i="2" s="1"/>
  <c r="S57" i="2"/>
  <c r="X57" i="2" s="1"/>
  <c r="S84" i="2"/>
  <c r="X84" i="2" s="1"/>
  <c r="S66" i="2"/>
  <c r="X66" i="2" s="1"/>
  <c r="S62" i="2"/>
  <c r="X62" i="2" s="1"/>
  <c r="S109" i="2"/>
  <c r="X109" i="2" s="1"/>
  <c r="H11" i="2"/>
  <c r="M11" i="2" s="1"/>
  <c r="H97" i="2"/>
  <c r="M97" i="2" s="1"/>
  <c r="F30" i="2"/>
  <c r="H30" i="2" s="1"/>
  <c r="M30" i="2" s="1"/>
  <c r="H93" i="2"/>
  <c r="M93" i="2" s="1"/>
  <c r="G49" i="2"/>
  <c r="H49" i="2" s="1"/>
  <c r="M49" i="2" s="1"/>
  <c r="F134" i="2"/>
  <c r="H134" i="2" s="1"/>
  <c r="M134" i="2" s="1"/>
  <c r="G32" i="2"/>
  <c r="H32" i="2" s="1"/>
  <c r="M32" i="2" s="1"/>
  <c r="F19" i="2"/>
  <c r="H19" i="2" s="1"/>
  <c r="M19" i="2" s="1"/>
  <c r="F59" i="2"/>
  <c r="H59" i="2" s="1"/>
  <c r="M59" i="2" s="1"/>
  <c r="H57" i="2"/>
  <c r="M57" i="2" s="1"/>
  <c r="F87" i="2"/>
  <c r="H87" i="2" s="1"/>
  <c r="M87" i="2" s="1"/>
  <c r="G113" i="2"/>
  <c r="H113" i="2" s="1"/>
  <c r="M113" i="2" s="1"/>
  <c r="H38" i="2"/>
  <c r="M38" i="2" s="1"/>
  <c r="H70" i="2"/>
  <c r="M70" i="2" s="1"/>
  <c r="H71" i="2"/>
  <c r="M71" i="2" s="1"/>
  <c r="H156" i="2"/>
  <c r="M156" i="2" s="1"/>
  <c r="F122" i="2"/>
  <c r="H79" i="2"/>
  <c r="M79" i="2" s="1"/>
  <c r="G10" i="2"/>
  <c r="F10" i="2"/>
  <c r="S31" i="2"/>
  <c r="X31" i="2" s="1"/>
  <c r="S63" i="2"/>
  <c r="X63" i="2" s="1"/>
  <c r="S103" i="2"/>
  <c r="X103" i="2" s="1"/>
  <c r="S88" i="2"/>
  <c r="X88" i="2" s="1"/>
  <c r="S29" i="2"/>
  <c r="X29" i="2" s="1"/>
  <c r="S73" i="2"/>
  <c r="X73" i="2" s="1"/>
  <c r="AB119" i="2"/>
  <c r="AD119" i="2" s="1"/>
  <c r="AD9" i="2"/>
  <c r="S78" i="2"/>
  <c r="X78" i="2" s="1"/>
  <c r="S14" i="2"/>
  <c r="X14" i="2" s="1"/>
  <c r="S143" i="2"/>
  <c r="X143" i="2" s="1"/>
  <c r="S118" i="2"/>
  <c r="X118" i="2" s="1"/>
  <c r="S46" i="2"/>
  <c r="X46" i="2" s="1"/>
  <c r="AB125" i="2"/>
  <c r="AD125" i="2" s="1"/>
  <c r="AC69" i="2"/>
  <c r="AD69" i="2" s="1"/>
  <c r="AC102" i="2"/>
  <c r="AC23" i="2"/>
  <c r="AD23" i="2" s="1"/>
  <c r="AD138" i="2"/>
  <c r="AD15" i="2"/>
  <c r="AC63" i="2"/>
  <c r="AC79" i="2"/>
  <c r="AC109" i="2"/>
  <c r="AD109" i="2" s="1"/>
  <c r="AC4" i="2"/>
  <c r="AD4" i="2" s="1"/>
  <c r="AC153" i="2"/>
  <c r="AD153" i="2" s="1"/>
  <c r="AD111" i="2"/>
  <c r="AB32" i="2"/>
  <c r="AD32" i="2" s="1"/>
  <c r="AE13" i="2"/>
  <c r="AF13" i="2" s="1"/>
  <c r="AG13" i="2" s="1"/>
  <c r="AH13" i="2" s="1"/>
  <c r="AI13" i="2" s="1"/>
  <c r="AC13" i="2"/>
  <c r="AB13" i="2"/>
  <c r="AE24" i="2"/>
  <c r="AF24" i="2" s="1"/>
  <c r="AG24" i="2" s="1"/>
  <c r="AH24" i="2" s="1"/>
  <c r="AI24" i="2" s="1"/>
  <c r="AE114" i="2"/>
  <c r="AF114" i="2" s="1"/>
  <c r="AG114" i="2" s="1"/>
  <c r="AH114" i="2" s="1"/>
  <c r="AI114" i="2" s="1"/>
  <c r="AB114" i="2"/>
  <c r="AD114" i="2" s="1"/>
  <c r="AE43" i="2"/>
  <c r="AF43" i="2" s="1"/>
  <c r="AG43" i="2" s="1"/>
  <c r="AH43" i="2" s="1"/>
  <c r="AI43" i="2" s="1"/>
  <c r="AC43" i="2"/>
  <c r="AD43" i="2" s="1"/>
  <c r="AE78" i="2"/>
  <c r="AF78" i="2" s="1"/>
  <c r="AG78" i="2" s="1"/>
  <c r="AH78" i="2" s="1"/>
  <c r="AI78" i="2" s="1"/>
  <c r="AE36" i="2"/>
  <c r="AF36" i="2" s="1"/>
  <c r="AG36" i="2" s="1"/>
  <c r="AH36" i="2" s="1"/>
  <c r="AI36" i="2" s="1"/>
  <c r="AE124" i="2"/>
  <c r="AF124" i="2" s="1"/>
  <c r="AG124" i="2" s="1"/>
  <c r="AH124" i="2" s="1"/>
  <c r="AI124" i="2" s="1"/>
  <c r="AB124" i="2"/>
  <c r="AD124" i="2" s="1"/>
  <c r="AE9" i="2"/>
  <c r="AF9" i="2" s="1"/>
  <c r="AG9" i="2" s="1"/>
  <c r="AH9" i="2" s="1"/>
  <c r="AI9" i="2" s="1"/>
  <c r="AE71" i="2"/>
  <c r="AF71" i="2" s="1"/>
  <c r="AG71" i="2" s="1"/>
  <c r="AH71" i="2" s="1"/>
  <c r="AI71" i="2" s="1"/>
  <c r="AE5" i="2"/>
  <c r="AF5" i="2" s="1"/>
  <c r="AG5" i="2" s="1"/>
  <c r="AH5" i="2" s="1"/>
  <c r="AI5" i="2" s="1"/>
  <c r="AE86" i="2"/>
  <c r="AF86" i="2" s="1"/>
  <c r="AG86" i="2" s="1"/>
  <c r="AH86" i="2" s="1"/>
  <c r="AI86" i="2" s="1"/>
  <c r="AE157" i="2"/>
  <c r="AF157" i="2" s="1"/>
  <c r="AG157" i="2" s="1"/>
  <c r="AH157" i="2" s="1"/>
  <c r="AI157" i="2" s="1"/>
  <c r="AE82" i="2"/>
  <c r="AF82" i="2" s="1"/>
  <c r="AG82" i="2" s="1"/>
  <c r="AH82" i="2" s="1"/>
  <c r="AI82" i="2" s="1"/>
  <c r="AB82" i="2"/>
  <c r="AD82" i="2" s="1"/>
  <c r="AE110" i="2"/>
  <c r="AF110" i="2" s="1"/>
  <c r="AG110" i="2" s="1"/>
  <c r="AH110" i="2" s="1"/>
  <c r="AI110" i="2" s="1"/>
  <c r="AE83" i="2"/>
  <c r="AF83" i="2" s="1"/>
  <c r="AG83" i="2" s="1"/>
  <c r="AH83" i="2" s="1"/>
  <c r="AI83" i="2" s="1"/>
  <c r="AC83" i="2"/>
  <c r="AD83" i="2" s="1"/>
  <c r="AE132" i="2"/>
  <c r="AF132" i="2" s="1"/>
  <c r="AG132" i="2" s="1"/>
  <c r="AH132" i="2" s="1"/>
  <c r="AI132" i="2" s="1"/>
  <c r="AE156" i="2"/>
  <c r="AF156" i="2" s="1"/>
  <c r="AG156" i="2" s="1"/>
  <c r="AH156" i="2" s="1"/>
  <c r="AI156" i="2" s="1"/>
  <c r="AC156" i="2"/>
  <c r="AD156" i="2" s="1"/>
  <c r="AE150" i="2"/>
  <c r="AF150" i="2" s="1"/>
  <c r="AG150" i="2" s="1"/>
  <c r="AH150" i="2" s="1"/>
  <c r="AI150" i="2" s="1"/>
  <c r="AE41" i="2"/>
  <c r="AF41" i="2" s="1"/>
  <c r="AG41" i="2" s="1"/>
  <c r="AH41" i="2" s="1"/>
  <c r="AI41" i="2" s="1"/>
  <c r="AB41" i="2"/>
  <c r="AE22" i="2"/>
  <c r="AF22" i="2" s="1"/>
  <c r="AG22" i="2" s="1"/>
  <c r="AH22" i="2" s="1"/>
  <c r="AI22" i="2" s="1"/>
  <c r="AC57" i="2"/>
  <c r="AD57" i="2" s="1"/>
  <c r="AB18" i="2"/>
  <c r="AD18" i="2" s="1"/>
  <c r="AB77" i="2"/>
  <c r="AD77" i="2" s="1"/>
  <c r="AC27" i="2"/>
  <c r="AD27" i="2" s="1"/>
  <c r="AB30" i="2"/>
  <c r="AD30" i="2" s="1"/>
  <c r="H107" i="2"/>
  <c r="M107" i="2" s="1"/>
  <c r="H7" i="2"/>
  <c r="M7" i="2" s="1"/>
  <c r="H20" i="2"/>
  <c r="M20" i="2" s="1"/>
  <c r="G132" i="2"/>
  <c r="H132" i="2" s="1"/>
  <c r="M132" i="2" s="1"/>
  <c r="H47" i="2"/>
  <c r="M47" i="2" s="1"/>
  <c r="H56" i="2"/>
  <c r="M56" i="2" s="1"/>
  <c r="H72" i="2"/>
  <c r="M72" i="2" s="1"/>
  <c r="H144" i="2"/>
  <c r="M144" i="2" s="1"/>
  <c r="H91" i="2"/>
  <c r="M91" i="2" s="1"/>
  <c r="H104" i="2"/>
  <c r="M104" i="2" s="1"/>
  <c r="H99" i="2"/>
  <c r="M99" i="2" s="1"/>
  <c r="H128" i="2"/>
  <c r="M128" i="2" s="1"/>
  <c r="H4" i="2"/>
  <c r="M4" i="2" s="1"/>
  <c r="F149" i="2"/>
  <c r="G149" i="2"/>
  <c r="F118" i="2"/>
  <c r="S6" i="2"/>
  <c r="X6" i="2" s="1"/>
  <c r="S107" i="2"/>
  <c r="X107" i="2" s="1"/>
  <c r="S61" i="2"/>
  <c r="X61" i="2" s="1"/>
  <c r="S156" i="2"/>
  <c r="X156" i="2" s="1"/>
  <c r="S152" i="2"/>
  <c r="X152" i="2" s="1"/>
  <c r="G55" i="2"/>
  <c r="H55" i="2" s="1"/>
  <c r="M55" i="2" s="1"/>
  <c r="S134" i="2"/>
  <c r="X134" i="2" s="1"/>
  <c r="S149" i="2"/>
  <c r="X149" i="2" s="1"/>
  <c r="S74" i="2"/>
  <c r="X74" i="2" s="1"/>
  <c r="S144" i="2"/>
  <c r="X144" i="2" s="1"/>
  <c r="AB79" i="2"/>
  <c r="AB137" i="2"/>
  <c r="AD137" i="2" s="1"/>
  <c r="AC38" i="2"/>
  <c r="AD38" i="2" s="1"/>
  <c r="AC115" i="2"/>
  <c r="AD92" i="2"/>
  <c r="AC52" i="2"/>
  <c r="AD52" i="2" s="1"/>
  <c r="AC81" i="2"/>
  <c r="AD81" i="2" s="1"/>
  <c r="AB115" i="2"/>
  <c r="AD115" i="2" s="1"/>
  <c r="AC108" i="2"/>
  <c r="AE20" i="2"/>
  <c r="AF20" i="2" s="1"/>
  <c r="AG20" i="2" s="1"/>
  <c r="AH20" i="2" s="1"/>
  <c r="AI20" i="2" s="1"/>
  <c r="AE31" i="2"/>
  <c r="AF31" i="2" s="1"/>
  <c r="AG31" i="2" s="1"/>
  <c r="AH31" i="2" s="1"/>
  <c r="AI31" i="2" s="1"/>
  <c r="AC31" i="2"/>
  <c r="AD31" i="2" s="1"/>
  <c r="AE21" i="2"/>
  <c r="AF21" i="2" s="1"/>
  <c r="AG21" i="2" s="1"/>
  <c r="AH21" i="2" s="1"/>
  <c r="AI21" i="2" s="1"/>
  <c r="AE39" i="2"/>
  <c r="AF39" i="2" s="1"/>
  <c r="AG39" i="2" s="1"/>
  <c r="AH39" i="2" s="1"/>
  <c r="AI39" i="2" s="1"/>
  <c r="AC39" i="2"/>
  <c r="AD39" i="2" s="1"/>
  <c r="AE106" i="2"/>
  <c r="AF106" i="2" s="1"/>
  <c r="AG106" i="2" s="1"/>
  <c r="AH106" i="2" s="1"/>
  <c r="AI106" i="2" s="1"/>
  <c r="AB106" i="2"/>
  <c r="AD106" i="2" s="1"/>
  <c r="AE34" i="2"/>
  <c r="AF34" i="2" s="1"/>
  <c r="AG34" i="2" s="1"/>
  <c r="AH34" i="2" s="1"/>
  <c r="AI34" i="2" s="1"/>
  <c r="AB34" i="2"/>
  <c r="AD34" i="2" s="1"/>
  <c r="AE127" i="2"/>
  <c r="AF127" i="2" s="1"/>
  <c r="AG127" i="2" s="1"/>
  <c r="AH127" i="2" s="1"/>
  <c r="AI127" i="2" s="1"/>
  <c r="AE10" i="2"/>
  <c r="AF10" i="2" s="1"/>
  <c r="AG10" i="2" s="1"/>
  <c r="AH10" i="2" s="1"/>
  <c r="AI10" i="2" s="1"/>
  <c r="AE72" i="2"/>
  <c r="AF72" i="2" s="1"/>
  <c r="AG72" i="2" s="1"/>
  <c r="AH72" i="2" s="1"/>
  <c r="AI72" i="2" s="1"/>
  <c r="AC72" i="2"/>
  <c r="AB72" i="2"/>
  <c r="AE17" i="2"/>
  <c r="AF17" i="2" s="1"/>
  <c r="AG17" i="2" s="1"/>
  <c r="AH17" i="2" s="1"/>
  <c r="AI17" i="2" s="1"/>
  <c r="AE128" i="2"/>
  <c r="AF128" i="2" s="1"/>
  <c r="AG128" i="2" s="1"/>
  <c r="AH128" i="2" s="1"/>
  <c r="AI128" i="2" s="1"/>
  <c r="AC128" i="2"/>
  <c r="AD128" i="2" s="1"/>
  <c r="AE144" i="2"/>
  <c r="AF144" i="2" s="1"/>
  <c r="AG144" i="2" s="1"/>
  <c r="AH144" i="2" s="1"/>
  <c r="AI144" i="2" s="1"/>
  <c r="AB144" i="2"/>
  <c r="AD144" i="2" s="1"/>
  <c r="AE94" i="2"/>
  <c r="AF94" i="2" s="1"/>
  <c r="AG94" i="2" s="1"/>
  <c r="AH94" i="2" s="1"/>
  <c r="AI94" i="2" s="1"/>
  <c r="AB94" i="2"/>
  <c r="AD94" i="2" s="1"/>
  <c r="AE136" i="2"/>
  <c r="AF136" i="2" s="1"/>
  <c r="AG136" i="2" s="1"/>
  <c r="AH136" i="2" s="1"/>
  <c r="AI136" i="2" s="1"/>
  <c r="AC136" i="2"/>
  <c r="AD136" i="2" s="1"/>
  <c r="AE98" i="2"/>
  <c r="AF98" i="2" s="1"/>
  <c r="AG98" i="2" s="1"/>
  <c r="AH98" i="2" s="1"/>
  <c r="AI98" i="2" s="1"/>
  <c r="AE133" i="2"/>
  <c r="AF133" i="2" s="1"/>
  <c r="AG133" i="2" s="1"/>
  <c r="AH133" i="2" s="1"/>
  <c r="AI133" i="2" s="1"/>
  <c r="AE139" i="2"/>
  <c r="AF139" i="2" s="1"/>
  <c r="AG139" i="2" s="1"/>
  <c r="AH139" i="2" s="1"/>
  <c r="AI139" i="2" s="1"/>
  <c r="AE142" i="2"/>
  <c r="AF142" i="2" s="1"/>
  <c r="AG142" i="2" s="1"/>
  <c r="AH142" i="2" s="1"/>
  <c r="AI142" i="2" s="1"/>
  <c r="AB142" i="2"/>
  <c r="AC142" i="2"/>
  <c r="AE125" i="2"/>
  <c r="AF125" i="2" s="1"/>
  <c r="AG125" i="2" s="1"/>
  <c r="AH125" i="2" s="1"/>
  <c r="AI125" i="2" s="1"/>
  <c r="AE134" i="2"/>
  <c r="AF134" i="2" s="1"/>
  <c r="AG134" i="2" s="1"/>
  <c r="AH134" i="2" s="1"/>
  <c r="AI134" i="2" s="1"/>
  <c r="AE143" i="2"/>
  <c r="AF143" i="2" s="1"/>
  <c r="AG143" i="2" s="1"/>
  <c r="AH143" i="2" s="1"/>
  <c r="AI143" i="2" s="1"/>
  <c r="AC143" i="2"/>
  <c r="AD143" i="2" s="1"/>
  <c r="AE109" i="2"/>
  <c r="AF109" i="2" s="1"/>
  <c r="AG109" i="2" s="1"/>
  <c r="AH109" i="2" s="1"/>
  <c r="AI109" i="2" s="1"/>
  <c r="AE96" i="2"/>
  <c r="AF96" i="2" s="1"/>
  <c r="AG96" i="2" s="1"/>
  <c r="AH96" i="2" s="1"/>
  <c r="AI96" i="2" s="1"/>
  <c r="AB96" i="2"/>
  <c r="AD96" i="2" s="1"/>
  <c r="AE117" i="2"/>
  <c r="AF117" i="2" s="1"/>
  <c r="AG117" i="2" s="1"/>
  <c r="AH117" i="2" s="1"/>
  <c r="AI117" i="2" s="1"/>
  <c r="AE92" i="2"/>
  <c r="AF92" i="2" s="1"/>
  <c r="AG92" i="2" s="1"/>
  <c r="AH92" i="2" s="1"/>
  <c r="AI92" i="2" s="1"/>
  <c r="AE158" i="2"/>
  <c r="AF158" i="2" s="1"/>
  <c r="AG158" i="2" s="1"/>
  <c r="AH158" i="2" s="1"/>
  <c r="AI158" i="2" s="1"/>
  <c r="AE122" i="2"/>
  <c r="AF122" i="2" s="1"/>
  <c r="AG122" i="2" s="1"/>
  <c r="AH122" i="2" s="1"/>
  <c r="AI122" i="2" s="1"/>
  <c r="AC122" i="2"/>
  <c r="AD122" i="2" s="1"/>
  <c r="AE100" i="2"/>
  <c r="AF100" i="2" s="1"/>
  <c r="AG100" i="2" s="1"/>
  <c r="AH100" i="2" s="1"/>
  <c r="AI100" i="2" s="1"/>
  <c r="AB100" i="2"/>
  <c r="AD100" i="2" s="1"/>
  <c r="AB7" i="2"/>
  <c r="AD7" i="2" s="1"/>
  <c r="AC49" i="2"/>
  <c r="AD49" i="2" s="1"/>
  <c r="G64" i="2"/>
  <c r="H64" i="2" s="1"/>
  <c r="M64" i="2" s="1"/>
  <c r="F152" i="2"/>
  <c r="H152" i="2" s="1"/>
  <c r="M152" i="2" s="1"/>
  <c r="G40" i="2"/>
  <c r="H40" i="2" s="1"/>
  <c r="M40" i="2" s="1"/>
  <c r="G157" i="2"/>
  <c r="H157" i="2" s="1"/>
  <c r="M157" i="2" s="1"/>
  <c r="F39" i="2"/>
  <c r="G147" i="2"/>
  <c r="H147" i="2" s="1"/>
  <c r="M147" i="2" s="1"/>
  <c r="AE121" i="2"/>
  <c r="AF121" i="2" s="1"/>
  <c r="AG121" i="2" s="1"/>
  <c r="AH121" i="2" s="1"/>
  <c r="AI121" i="2" s="1"/>
  <c r="AE99" i="2"/>
  <c r="AF99" i="2" s="1"/>
  <c r="AG99" i="2" s="1"/>
  <c r="AH99" i="2" s="1"/>
  <c r="AI99" i="2" s="1"/>
  <c r="AE56" i="2"/>
  <c r="AF56" i="2" s="1"/>
  <c r="AG56" i="2" s="1"/>
  <c r="AH56" i="2" s="1"/>
  <c r="AI56" i="2" s="1"/>
  <c r="AE74" i="2"/>
  <c r="AF74" i="2" s="1"/>
  <c r="AG74" i="2" s="1"/>
  <c r="AH74" i="2" s="1"/>
  <c r="AI74" i="2" s="1"/>
  <c r="AE50" i="2"/>
  <c r="AF50" i="2" s="1"/>
  <c r="AG50" i="2" s="1"/>
  <c r="AH50" i="2" s="1"/>
  <c r="AI50" i="2" s="1"/>
  <c r="AE84" i="2"/>
  <c r="AF84" i="2" s="1"/>
  <c r="AG84" i="2" s="1"/>
  <c r="AH84" i="2" s="1"/>
  <c r="AI84" i="2" s="1"/>
  <c r="AE66" i="2"/>
  <c r="AF66" i="2" s="1"/>
  <c r="AG66" i="2" s="1"/>
  <c r="AH66" i="2" s="1"/>
  <c r="AI66" i="2" s="1"/>
  <c r="AE42" i="2"/>
  <c r="AF42" i="2" s="1"/>
  <c r="AG42" i="2" s="1"/>
  <c r="AH42" i="2" s="1"/>
  <c r="AI42" i="2" s="1"/>
  <c r="AE15" i="2"/>
  <c r="AF15" i="2" s="1"/>
  <c r="AG15" i="2" s="1"/>
  <c r="AH15" i="2" s="1"/>
  <c r="AI15" i="2" s="1"/>
  <c r="AE46" i="2"/>
  <c r="AF46" i="2" s="1"/>
  <c r="AG46" i="2" s="1"/>
  <c r="AH46" i="2" s="1"/>
  <c r="AI46" i="2" s="1"/>
  <c r="AE12" i="2"/>
  <c r="AF12" i="2" s="1"/>
  <c r="AG12" i="2" s="1"/>
  <c r="AH12" i="2" s="1"/>
  <c r="AI12" i="2" s="1"/>
  <c r="I14" i="2"/>
  <c r="J14" i="2" s="1"/>
  <c r="K14" i="2" s="1"/>
  <c r="L14" i="2" s="1"/>
  <c r="I25" i="2"/>
  <c r="J25" i="2" s="1"/>
  <c r="K25" i="2" s="1"/>
  <c r="L25" i="2" s="1"/>
  <c r="I95" i="2"/>
  <c r="J95" i="2" s="1"/>
  <c r="K95" i="2" s="1"/>
  <c r="L95" i="2" s="1"/>
  <c r="I48" i="2"/>
  <c r="J48" i="2" s="1"/>
  <c r="K48" i="2" s="1"/>
  <c r="L48" i="2" s="1"/>
  <c r="I114" i="2"/>
  <c r="J114" i="2" s="1"/>
  <c r="K114" i="2" s="1"/>
  <c r="L114" i="2" s="1"/>
  <c r="I113" i="2"/>
  <c r="J113" i="2" s="1"/>
  <c r="K113" i="2" s="1"/>
  <c r="L113" i="2" s="1"/>
  <c r="I55" i="2"/>
  <c r="J55" i="2" s="1"/>
  <c r="K55" i="2" s="1"/>
  <c r="L55" i="2" s="1"/>
  <c r="I17" i="2"/>
  <c r="J17" i="2" s="1"/>
  <c r="K17" i="2" s="1"/>
  <c r="L17" i="2" s="1"/>
  <c r="I13" i="2"/>
  <c r="J13" i="2" s="1"/>
  <c r="K13" i="2" s="1"/>
  <c r="L13" i="2" s="1"/>
  <c r="F35" i="2"/>
  <c r="H35" i="2" s="1"/>
  <c r="M35" i="2" s="1"/>
  <c r="I35" i="2"/>
  <c r="J35" i="2" s="1"/>
  <c r="K35" i="2" s="1"/>
  <c r="L35" i="2" s="1"/>
  <c r="I62" i="2"/>
  <c r="J62" i="2" s="1"/>
  <c r="K62" i="2" s="1"/>
  <c r="L62" i="2" s="1"/>
  <c r="I141" i="2"/>
  <c r="J141" i="2" s="1"/>
  <c r="K141" i="2" s="1"/>
  <c r="L141" i="2" s="1"/>
  <c r="I63" i="2"/>
  <c r="J63" i="2" s="1"/>
  <c r="K63" i="2" s="1"/>
  <c r="L63" i="2" s="1"/>
  <c r="I67" i="2"/>
  <c r="J67" i="2" s="1"/>
  <c r="K67" i="2" s="1"/>
  <c r="L67" i="2" s="1"/>
  <c r="I155" i="2"/>
  <c r="J155" i="2" s="1"/>
  <c r="K155" i="2" s="1"/>
  <c r="L155" i="2" s="1"/>
  <c r="F86" i="2"/>
  <c r="H86" i="2" s="1"/>
  <c r="M86" i="2" s="1"/>
  <c r="I86" i="2"/>
  <c r="J86" i="2" s="1"/>
  <c r="K86" i="2" s="1"/>
  <c r="L86" i="2" s="1"/>
  <c r="I132" i="2"/>
  <c r="J132" i="2" s="1"/>
  <c r="K132" i="2" s="1"/>
  <c r="L132" i="2" s="1"/>
  <c r="I82" i="2"/>
  <c r="J82" i="2" s="1"/>
  <c r="K82" i="2" s="1"/>
  <c r="L82" i="2" s="1"/>
  <c r="I120" i="2"/>
  <c r="J120" i="2" s="1"/>
  <c r="K120" i="2" s="1"/>
  <c r="L120" i="2" s="1"/>
  <c r="G145" i="2"/>
  <c r="H145" i="2" s="1"/>
  <c r="M145" i="2" s="1"/>
  <c r="I145" i="2"/>
  <c r="J145" i="2" s="1"/>
  <c r="K145" i="2" s="1"/>
  <c r="L145" i="2" s="1"/>
  <c r="I99" i="2"/>
  <c r="J99" i="2" s="1"/>
  <c r="K99" i="2" s="1"/>
  <c r="L99" i="2" s="1"/>
  <c r="I111" i="2"/>
  <c r="J111" i="2" s="1"/>
  <c r="K111" i="2" s="1"/>
  <c r="L111" i="2" s="1"/>
  <c r="I154" i="2"/>
  <c r="J154" i="2" s="1"/>
  <c r="K154" i="2" s="1"/>
  <c r="L154" i="2" s="1"/>
  <c r="G122" i="2"/>
  <c r="G143" i="2"/>
  <c r="H143" i="2" s="1"/>
  <c r="M143" i="2" s="1"/>
  <c r="I143" i="2"/>
  <c r="J143" i="2" s="1"/>
  <c r="K143" i="2" s="1"/>
  <c r="L143" i="2" s="1"/>
  <c r="I109" i="2"/>
  <c r="J109" i="2" s="1"/>
  <c r="K109" i="2" s="1"/>
  <c r="L109" i="2" s="1"/>
  <c r="G77" i="2"/>
  <c r="H77" i="2" s="1"/>
  <c r="M77" i="2" s="1"/>
  <c r="I77" i="2"/>
  <c r="J77" i="2" s="1"/>
  <c r="K77" i="2" s="1"/>
  <c r="L77" i="2" s="1"/>
  <c r="I146" i="2"/>
  <c r="J146" i="2" s="1"/>
  <c r="K146" i="2" s="1"/>
  <c r="L146" i="2" s="1"/>
  <c r="I104" i="2"/>
  <c r="J104" i="2" s="1"/>
  <c r="K104" i="2" s="1"/>
  <c r="L104" i="2" s="1"/>
  <c r="I50" i="2"/>
  <c r="J50" i="2" s="1"/>
  <c r="K50" i="2" s="1"/>
  <c r="L50" i="2" s="1"/>
  <c r="G92" i="2"/>
  <c r="H92" i="2" s="1"/>
  <c r="M92" i="2" s="1"/>
  <c r="I54" i="2"/>
  <c r="J54" i="2" s="1"/>
  <c r="K54" i="2" s="1"/>
  <c r="L54" i="2" s="1"/>
  <c r="I76" i="2"/>
  <c r="J76" i="2" s="1"/>
  <c r="K76" i="2" s="1"/>
  <c r="L76" i="2" s="1"/>
  <c r="I37" i="2"/>
  <c r="J37" i="2" s="1"/>
  <c r="K37" i="2" s="1"/>
  <c r="L37" i="2" s="1"/>
  <c r="I58" i="2"/>
  <c r="J58" i="2" s="1"/>
  <c r="K58" i="2" s="1"/>
  <c r="L58" i="2" s="1"/>
  <c r="I27" i="2"/>
  <c r="J27" i="2" s="1"/>
  <c r="K27" i="2" s="1"/>
  <c r="L27" i="2" s="1"/>
  <c r="I8" i="2"/>
  <c r="J8" i="2" s="1"/>
  <c r="K8" i="2" s="1"/>
  <c r="L8" i="2" s="1"/>
  <c r="I61" i="2"/>
  <c r="J61" i="2" s="1"/>
  <c r="K61" i="2" s="1"/>
  <c r="L61" i="2" s="1"/>
  <c r="I30" i="2"/>
  <c r="J30" i="2" s="1"/>
  <c r="K30" i="2" s="1"/>
  <c r="L30" i="2" s="1"/>
  <c r="S8" i="2"/>
  <c r="X8" i="2" s="1"/>
  <c r="S21" i="2"/>
  <c r="X21" i="2" s="1"/>
  <c r="S58" i="2"/>
  <c r="X58" i="2" s="1"/>
  <c r="S30" i="2"/>
  <c r="X30" i="2" s="1"/>
  <c r="S60" i="2"/>
  <c r="X60" i="2" s="1"/>
  <c r="AE113" i="2"/>
  <c r="AF113" i="2" s="1"/>
  <c r="AG113" i="2" s="1"/>
  <c r="AH113" i="2" s="1"/>
  <c r="AI113" i="2" s="1"/>
  <c r="AE88" i="2"/>
  <c r="AF88" i="2" s="1"/>
  <c r="AG88" i="2" s="1"/>
  <c r="AH88" i="2" s="1"/>
  <c r="AI88" i="2" s="1"/>
  <c r="AE69" i="2"/>
  <c r="AF69" i="2" s="1"/>
  <c r="AG69" i="2" s="1"/>
  <c r="AH69" i="2" s="1"/>
  <c r="AI69" i="2" s="1"/>
  <c r="AE19" i="2"/>
  <c r="AF19" i="2" s="1"/>
  <c r="AG19" i="2" s="1"/>
  <c r="AH19" i="2" s="1"/>
  <c r="AI19" i="2" s="1"/>
  <c r="AE60" i="2"/>
  <c r="AF60" i="2" s="1"/>
  <c r="AG60" i="2" s="1"/>
  <c r="AH60" i="2" s="1"/>
  <c r="AI60" i="2" s="1"/>
  <c r="AE29" i="2"/>
  <c r="AF29" i="2" s="1"/>
  <c r="AG29" i="2" s="1"/>
  <c r="AH29" i="2" s="1"/>
  <c r="AI29" i="2" s="1"/>
  <c r="AE11" i="2"/>
  <c r="AF11" i="2" s="1"/>
  <c r="AG11" i="2" s="1"/>
  <c r="AH11" i="2" s="1"/>
  <c r="AI11" i="2" s="1"/>
  <c r="AE55" i="2"/>
  <c r="AF55" i="2" s="1"/>
  <c r="AG55" i="2" s="1"/>
  <c r="AH55" i="2" s="1"/>
  <c r="AI55" i="2" s="1"/>
  <c r="AE32" i="2"/>
  <c r="AF32" i="2" s="1"/>
  <c r="AG32" i="2" s="1"/>
  <c r="AH32" i="2" s="1"/>
  <c r="AI32" i="2" s="1"/>
  <c r="I5" i="2"/>
  <c r="J5" i="2" s="1"/>
  <c r="K5" i="2" s="1"/>
  <c r="L5" i="2" s="1"/>
  <c r="I43" i="2"/>
  <c r="J43" i="2" s="1"/>
  <c r="K43" i="2" s="1"/>
  <c r="L43" i="2" s="1"/>
  <c r="I131" i="2"/>
  <c r="J131" i="2" s="1"/>
  <c r="K131" i="2" s="1"/>
  <c r="L131" i="2" s="1"/>
  <c r="I34" i="2"/>
  <c r="J34" i="2" s="1"/>
  <c r="K34" i="2" s="1"/>
  <c r="L34" i="2" s="1"/>
  <c r="I133" i="2"/>
  <c r="J133" i="2" s="1"/>
  <c r="K133" i="2" s="1"/>
  <c r="L133" i="2" s="1"/>
  <c r="I31" i="2"/>
  <c r="J31" i="2" s="1"/>
  <c r="K31" i="2" s="1"/>
  <c r="L31" i="2" s="1"/>
  <c r="I123" i="2"/>
  <c r="J123" i="2" s="1"/>
  <c r="K123" i="2" s="1"/>
  <c r="L123" i="2" s="1"/>
  <c r="I20" i="2"/>
  <c r="J20" i="2" s="1"/>
  <c r="K20" i="2" s="1"/>
  <c r="L20" i="2" s="1"/>
  <c r="I10" i="2"/>
  <c r="J10" i="2" s="1"/>
  <c r="K10" i="2" s="1"/>
  <c r="L10" i="2" s="1"/>
  <c r="I52" i="2"/>
  <c r="J52" i="2" s="1"/>
  <c r="K52" i="2" s="1"/>
  <c r="L52" i="2" s="1"/>
  <c r="I94" i="2"/>
  <c r="J94" i="2" s="1"/>
  <c r="K94" i="2" s="1"/>
  <c r="L94" i="2" s="1"/>
  <c r="I140" i="2"/>
  <c r="J140" i="2" s="1"/>
  <c r="K140" i="2" s="1"/>
  <c r="L140" i="2" s="1"/>
  <c r="I91" i="2"/>
  <c r="J91" i="2" s="1"/>
  <c r="K91" i="2" s="1"/>
  <c r="L91" i="2" s="1"/>
  <c r="I71" i="2"/>
  <c r="J71" i="2" s="1"/>
  <c r="K71" i="2" s="1"/>
  <c r="L71" i="2" s="1"/>
  <c r="I119" i="2"/>
  <c r="J119" i="2" s="1"/>
  <c r="K119" i="2" s="1"/>
  <c r="L119" i="2" s="1"/>
  <c r="I124" i="2"/>
  <c r="J124" i="2" s="1"/>
  <c r="K124" i="2" s="1"/>
  <c r="L124" i="2" s="1"/>
  <c r="I106" i="2"/>
  <c r="J106" i="2" s="1"/>
  <c r="K106" i="2" s="1"/>
  <c r="L106" i="2" s="1"/>
  <c r="I97" i="2"/>
  <c r="J97" i="2" s="1"/>
  <c r="K97" i="2" s="1"/>
  <c r="L97" i="2" s="1"/>
  <c r="I136" i="2"/>
  <c r="J136" i="2" s="1"/>
  <c r="K136" i="2" s="1"/>
  <c r="L136" i="2" s="1"/>
  <c r="I134" i="2"/>
  <c r="J134" i="2" s="1"/>
  <c r="K134" i="2" s="1"/>
  <c r="L134" i="2" s="1"/>
  <c r="I65" i="2"/>
  <c r="J65" i="2" s="1"/>
  <c r="K65" i="2" s="1"/>
  <c r="L65" i="2" s="1"/>
  <c r="I101" i="2"/>
  <c r="J101" i="2" s="1"/>
  <c r="K101" i="2" s="1"/>
  <c r="L101" i="2" s="1"/>
  <c r="I138" i="2"/>
  <c r="J138" i="2" s="1"/>
  <c r="K138" i="2" s="1"/>
  <c r="L138" i="2" s="1"/>
  <c r="G117" i="2"/>
  <c r="H117" i="2" s="1"/>
  <c r="M117" i="2" s="1"/>
  <c r="I117" i="2"/>
  <c r="J117" i="2" s="1"/>
  <c r="K117" i="2" s="1"/>
  <c r="L117" i="2" s="1"/>
  <c r="G130" i="2"/>
  <c r="H130" i="2" s="1"/>
  <c r="M130" i="2" s="1"/>
  <c r="I19" i="2"/>
  <c r="J19" i="2" s="1"/>
  <c r="K19" i="2" s="1"/>
  <c r="L19" i="2" s="1"/>
  <c r="F142" i="2"/>
  <c r="H142" i="2" s="1"/>
  <c r="M142" i="2" s="1"/>
  <c r="I142" i="2"/>
  <c r="J142" i="2" s="1"/>
  <c r="K142" i="2" s="1"/>
  <c r="L142" i="2" s="1"/>
  <c r="I103" i="2"/>
  <c r="J103" i="2" s="1"/>
  <c r="K103" i="2" s="1"/>
  <c r="L103" i="2" s="1"/>
  <c r="I33" i="2"/>
  <c r="J33" i="2" s="1"/>
  <c r="K33" i="2" s="1"/>
  <c r="L33" i="2" s="1"/>
  <c r="G88" i="2"/>
  <c r="I47" i="2"/>
  <c r="J47" i="2" s="1"/>
  <c r="K47" i="2" s="1"/>
  <c r="L47" i="2" s="1"/>
  <c r="G73" i="2"/>
  <c r="H73" i="2" s="1"/>
  <c r="M73" i="2" s="1"/>
  <c r="I73" i="2"/>
  <c r="J73" i="2" s="1"/>
  <c r="K73" i="2" s="1"/>
  <c r="L73" i="2" s="1"/>
  <c r="I22" i="2"/>
  <c r="J22" i="2" s="1"/>
  <c r="K22" i="2" s="1"/>
  <c r="L22" i="2" s="1"/>
  <c r="I45" i="2"/>
  <c r="J45" i="2" s="1"/>
  <c r="K45" i="2" s="1"/>
  <c r="L45" i="2" s="1"/>
  <c r="I23" i="2"/>
  <c r="J23" i="2" s="1"/>
  <c r="K23" i="2" s="1"/>
  <c r="L23" i="2" s="1"/>
  <c r="I7" i="2"/>
  <c r="J7" i="2" s="1"/>
  <c r="K7" i="2" s="1"/>
  <c r="L7" i="2" s="1"/>
  <c r="I53" i="2"/>
  <c r="J53" i="2" s="1"/>
  <c r="K53" i="2" s="1"/>
  <c r="L53" i="2" s="1"/>
  <c r="I16" i="2"/>
  <c r="J16" i="2" s="1"/>
  <c r="K16" i="2" s="1"/>
  <c r="L16" i="2" s="1"/>
  <c r="S91" i="2"/>
  <c r="X91" i="2" s="1"/>
  <c r="S92" i="2"/>
  <c r="X92" i="2" s="1"/>
  <c r="F94" i="2"/>
  <c r="H94" i="2" s="1"/>
  <c r="M94" i="2" s="1"/>
  <c r="G14" i="2"/>
  <c r="H14" i="2" s="1"/>
  <c r="M14" i="2" s="1"/>
  <c r="S75" i="2"/>
  <c r="X75" i="2" s="1"/>
  <c r="F114" i="2"/>
  <c r="H114" i="2" s="1"/>
  <c r="M114" i="2" s="1"/>
  <c r="S123" i="2"/>
  <c r="X123" i="2" s="1"/>
  <c r="AB121" i="2"/>
  <c r="AD121" i="2" s="1"/>
  <c r="F25" i="2"/>
  <c r="F131" i="2"/>
  <c r="AE154" i="2"/>
  <c r="AF154" i="2" s="1"/>
  <c r="AG154" i="2" s="1"/>
  <c r="AH154" i="2" s="1"/>
  <c r="AI154" i="2" s="1"/>
  <c r="AE111" i="2"/>
  <c r="AF111" i="2" s="1"/>
  <c r="AG111" i="2" s="1"/>
  <c r="AH111" i="2" s="1"/>
  <c r="AI111" i="2" s="1"/>
  <c r="AE105" i="2"/>
  <c r="AF105" i="2" s="1"/>
  <c r="AG105" i="2" s="1"/>
  <c r="AH105" i="2" s="1"/>
  <c r="AI105" i="2" s="1"/>
  <c r="AE57" i="2"/>
  <c r="AF57" i="2" s="1"/>
  <c r="AG57" i="2" s="1"/>
  <c r="AH57" i="2" s="1"/>
  <c r="AI57" i="2" s="1"/>
  <c r="AE118" i="2"/>
  <c r="AF118" i="2" s="1"/>
  <c r="AG118" i="2" s="1"/>
  <c r="AH118" i="2" s="1"/>
  <c r="AI118" i="2" s="1"/>
  <c r="AE97" i="2"/>
  <c r="AF97" i="2" s="1"/>
  <c r="AG97" i="2" s="1"/>
  <c r="AH97" i="2" s="1"/>
  <c r="AI97" i="2" s="1"/>
  <c r="AE145" i="2"/>
  <c r="AF145" i="2" s="1"/>
  <c r="AG145" i="2" s="1"/>
  <c r="AH145" i="2" s="1"/>
  <c r="AI145" i="2" s="1"/>
  <c r="AE126" i="2"/>
  <c r="AF126" i="2" s="1"/>
  <c r="AG126" i="2" s="1"/>
  <c r="AH126" i="2" s="1"/>
  <c r="AI126" i="2" s="1"/>
  <c r="AE101" i="2"/>
  <c r="AF101" i="2" s="1"/>
  <c r="AG101" i="2" s="1"/>
  <c r="AH101" i="2" s="1"/>
  <c r="AI101" i="2" s="1"/>
  <c r="AE87" i="2"/>
  <c r="AF87" i="2" s="1"/>
  <c r="AG87" i="2" s="1"/>
  <c r="AH87" i="2" s="1"/>
  <c r="AI87" i="2" s="1"/>
  <c r="AE38" i="2"/>
  <c r="AF38" i="2" s="1"/>
  <c r="AG38" i="2" s="1"/>
  <c r="AH38" i="2" s="1"/>
  <c r="AI38" i="2" s="1"/>
  <c r="AE68" i="2"/>
  <c r="AF68" i="2" s="1"/>
  <c r="AG68" i="2" s="1"/>
  <c r="AH68" i="2" s="1"/>
  <c r="AI68" i="2" s="1"/>
  <c r="AE18" i="2"/>
  <c r="AF18" i="2" s="1"/>
  <c r="AG18" i="2" s="1"/>
  <c r="AH18" i="2" s="1"/>
  <c r="AI18" i="2" s="1"/>
  <c r="AE77" i="2"/>
  <c r="AF77" i="2" s="1"/>
  <c r="AG77" i="2" s="1"/>
  <c r="AH77" i="2" s="1"/>
  <c r="AI77" i="2" s="1"/>
  <c r="AE58" i="2"/>
  <c r="AF58" i="2" s="1"/>
  <c r="AG58" i="2" s="1"/>
  <c r="AH58" i="2" s="1"/>
  <c r="AI58" i="2" s="1"/>
  <c r="AE27" i="2"/>
  <c r="AF27" i="2" s="1"/>
  <c r="AG27" i="2" s="1"/>
  <c r="AH27" i="2" s="1"/>
  <c r="AI27" i="2" s="1"/>
  <c r="AE8" i="2"/>
  <c r="AF8" i="2" s="1"/>
  <c r="AG8" i="2" s="1"/>
  <c r="AH8" i="2" s="1"/>
  <c r="AI8" i="2" s="1"/>
  <c r="AE51" i="2"/>
  <c r="AF51" i="2" s="1"/>
  <c r="AG51" i="2" s="1"/>
  <c r="AH51" i="2" s="1"/>
  <c r="AI51" i="2" s="1"/>
  <c r="AE30" i="2"/>
  <c r="AF30" i="2" s="1"/>
  <c r="AG30" i="2" s="1"/>
  <c r="AH30" i="2" s="1"/>
  <c r="AI30" i="2" s="1"/>
  <c r="F34" i="2"/>
  <c r="H34" i="2" s="1"/>
  <c r="M34" i="2" s="1"/>
  <c r="I64" i="2"/>
  <c r="J64" i="2" s="1"/>
  <c r="K64" i="2" s="1"/>
  <c r="L64" i="2" s="1"/>
  <c r="I75" i="2"/>
  <c r="J75" i="2" s="1"/>
  <c r="K75" i="2" s="1"/>
  <c r="L75" i="2" s="1"/>
  <c r="I152" i="2"/>
  <c r="J152" i="2" s="1"/>
  <c r="K152" i="2" s="1"/>
  <c r="L152" i="2" s="1"/>
  <c r="I49" i="2"/>
  <c r="J49" i="2" s="1"/>
  <c r="K49" i="2" s="1"/>
  <c r="L49" i="2" s="1"/>
  <c r="I149" i="2"/>
  <c r="J149" i="2" s="1"/>
  <c r="K149" i="2" s="1"/>
  <c r="L149" i="2" s="1"/>
  <c r="I40" i="2"/>
  <c r="J40" i="2" s="1"/>
  <c r="K40" i="2" s="1"/>
  <c r="L40" i="2" s="1"/>
  <c r="I157" i="2"/>
  <c r="J157" i="2" s="1"/>
  <c r="K157" i="2" s="1"/>
  <c r="L157" i="2" s="1"/>
  <c r="I28" i="2"/>
  <c r="J28" i="2" s="1"/>
  <c r="K28" i="2" s="1"/>
  <c r="L28" i="2" s="1"/>
  <c r="F21" i="2"/>
  <c r="H21" i="2" s="1"/>
  <c r="M21" i="2" s="1"/>
  <c r="I21" i="2"/>
  <c r="J21" i="2" s="1"/>
  <c r="K21" i="2" s="1"/>
  <c r="L21" i="2" s="1"/>
  <c r="G39" i="2"/>
  <c r="I39" i="2"/>
  <c r="J39" i="2" s="1"/>
  <c r="K39" i="2" s="1"/>
  <c r="L39" i="2" s="1"/>
  <c r="I116" i="2"/>
  <c r="J116" i="2" s="1"/>
  <c r="K116" i="2" s="1"/>
  <c r="L116" i="2" s="1"/>
  <c r="I156" i="2"/>
  <c r="J156" i="2" s="1"/>
  <c r="K156" i="2" s="1"/>
  <c r="L156" i="2" s="1"/>
  <c r="I70" i="2"/>
  <c r="J70" i="2" s="1"/>
  <c r="K70" i="2" s="1"/>
  <c r="L70" i="2" s="1"/>
  <c r="I98" i="2"/>
  <c r="J98" i="2" s="1"/>
  <c r="K98" i="2" s="1"/>
  <c r="L98" i="2" s="1"/>
  <c r="I147" i="2"/>
  <c r="J147" i="2" s="1"/>
  <c r="K147" i="2" s="1"/>
  <c r="L147" i="2" s="1"/>
  <c r="I128" i="2"/>
  <c r="J128" i="2" s="1"/>
  <c r="K128" i="2" s="1"/>
  <c r="L128" i="2" s="1"/>
  <c r="I102" i="2"/>
  <c r="J102" i="2" s="1"/>
  <c r="K102" i="2" s="1"/>
  <c r="L102" i="2" s="1"/>
  <c r="I6" i="2"/>
  <c r="J6" i="2" s="1"/>
  <c r="K6" i="2" s="1"/>
  <c r="L6" i="2" s="1"/>
  <c r="G84" i="2"/>
  <c r="H84" i="2" s="1"/>
  <c r="M84" i="2" s="1"/>
  <c r="I121" i="2"/>
  <c r="J121" i="2" s="1"/>
  <c r="K121" i="2" s="1"/>
  <c r="L121" i="2" s="1"/>
  <c r="G129" i="2"/>
  <c r="H129" i="2" s="1"/>
  <c r="M129" i="2" s="1"/>
  <c r="I129" i="2"/>
  <c r="J129" i="2" s="1"/>
  <c r="K129" i="2" s="1"/>
  <c r="L129" i="2" s="1"/>
  <c r="G158" i="2"/>
  <c r="G153" i="2"/>
  <c r="H153" i="2" s="1"/>
  <c r="M153" i="2" s="1"/>
  <c r="I153" i="2"/>
  <c r="J153" i="2" s="1"/>
  <c r="K153" i="2" s="1"/>
  <c r="L153" i="2" s="1"/>
  <c r="G125" i="2"/>
  <c r="H125" i="2" s="1"/>
  <c r="M125" i="2" s="1"/>
  <c r="I125" i="2"/>
  <c r="J125" i="2" s="1"/>
  <c r="K125" i="2" s="1"/>
  <c r="L125" i="2" s="1"/>
  <c r="I87" i="2"/>
  <c r="J87" i="2" s="1"/>
  <c r="K87" i="2" s="1"/>
  <c r="L87" i="2" s="1"/>
  <c r="G151" i="2"/>
  <c r="H151" i="2" s="1"/>
  <c r="M151" i="2" s="1"/>
  <c r="I151" i="2"/>
  <c r="J151" i="2" s="1"/>
  <c r="K151" i="2" s="1"/>
  <c r="L151" i="2" s="1"/>
  <c r="G118" i="2"/>
  <c r="I85" i="2"/>
  <c r="J85" i="2" s="1"/>
  <c r="K85" i="2" s="1"/>
  <c r="L85" i="2" s="1"/>
  <c r="I96" i="2"/>
  <c r="J96" i="2" s="1"/>
  <c r="K96" i="2" s="1"/>
  <c r="L96" i="2" s="1"/>
  <c r="I57" i="2"/>
  <c r="J57" i="2" s="1"/>
  <c r="K57" i="2" s="1"/>
  <c r="L57" i="2" s="1"/>
  <c r="I41" i="2"/>
  <c r="J41" i="2" s="1"/>
  <c r="K41" i="2" s="1"/>
  <c r="L41" i="2" s="1"/>
  <c r="G69" i="2"/>
  <c r="H69" i="2" s="1"/>
  <c r="M69" i="2" s="1"/>
  <c r="I69" i="2"/>
  <c r="J69" i="2" s="1"/>
  <c r="K69" i="2" s="1"/>
  <c r="L69" i="2" s="1"/>
  <c r="G66" i="2"/>
  <c r="H66" i="2" s="1"/>
  <c r="M66" i="2" s="1"/>
  <c r="I66" i="2"/>
  <c r="J66" i="2" s="1"/>
  <c r="K66" i="2" s="1"/>
  <c r="L66" i="2" s="1"/>
  <c r="I42" i="2"/>
  <c r="J42" i="2" s="1"/>
  <c r="K42" i="2" s="1"/>
  <c r="L42" i="2" s="1"/>
  <c r="I15" i="2"/>
  <c r="J15" i="2" s="1"/>
  <c r="K15" i="2" s="1"/>
  <c r="L15" i="2" s="1"/>
  <c r="I4" i="2"/>
  <c r="J4" i="2" s="1"/>
  <c r="K4" i="2" s="1"/>
  <c r="L4" i="2" s="1"/>
  <c r="I46" i="2"/>
  <c r="J46" i="2" s="1"/>
  <c r="K46" i="2" s="1"/>
  <c r="L46" i="2" s="1"/>
  <c r="I12" i="2"/>
  <c r="J12" i="2" s="1"/>
  <c r="K12" i="2" s="1"/>
  <c r="L12" i="2" s="1"/>
  <c r="S77" i="2"/>
  <c r="X77" i="2" s="1"/>
  <c r="S130" i="2"/>
  <c r="X130" i="2" s="1"/>
  <c r="S99" i="2"/>
  <c r="X99" i="2" s="1"/>
  <c r="S117" i="2"/>
  <c r="X117" i="2" s="1"/>
  <c r="S129" i="2"/>
  <c r="X129" i="2" s="1"/>
  <c r="S106" i="2"/>
  <c r="X106" i="2" s="1"/>
  <c r="S133" i="2"/>
  <c r="X133" i="2" s="1"/>
  <c r="S104" i="2"/>
  <c r="X104" i="2" s="1"/>
  <c r="AC97" i="2"/>
  <c r="AD97" i="2" s="1"/>
  <c r="G48" i="2"/>
  <c r="H48" i="2" s="1"/>
  <c r="M48" i="2" s="1"/>
  <c r="G98" i="2"/>
  <c r="H98" i="2" s="1"/>
  <c r="M98" i="2" s="1"/>
  <c r="G43" i="2"/>
  <c r="F140" i="2"/>
  <c r="H140" i="2" s="1"/>
  <c r="M140" i="2" s="1"/>
  <c r="S70" i="2"/>
  <c r="X70" i="2" s="1"/>
  <c r="G131" i="2"/>
  <c r="G67" i="2"/>
  <c r="H67" i="2" s="1"/>
  <c r="M67" i="2" s="1"/>
  <c r="AC66" i="2"/>
  <c r="AD66" i="2" s="1"/>
  <c r="AE80" i="2"/>
  <c r="AF80" i="2" s="1"/>
  <c r="AG80" i="2" s="1"/>
  <c r="AH80" i="2" s="1"/>
  <c r="AI80" i="2" s="1"/>
  <c r="AE26" i="2"/>
  <c r="AF26" i="2" s="1"/>
  <c r="AG26" i="2" s="1"/>
  <c r="AH26" i="2" s="1"/>
  <c r="AI26" i="2" s="1"/>
  <c r="AE7" i="2"/>
  <c r="AF7" i="2" s="1"/>
  <c r="AG7" i="2" s="1"/>
  <c r="AH7" i="2" s="1"/>
  <c r="AI7" i="2" s="1"/>
  <c r="AE33" i="2"/>
  <c r="AF33" i="2" s="1"/>
  <c r="AG33" i="2" s="1"/>
  <c r="AH33" i="2" s="1"/>
  <c r="AI33" i="2" s="1"/>
  <c r="AE45" i="2"/>
  <c r="AF45" i="2" s="1"/>
  <c r="AG45" i="2" s="1"/>
  <c r="AH45" i="2" s="1"/>
  <c r="AI45" i="2" s="1"/>
  <c r="AE23" i="2"/>
  <c r="AF23" i="2" s="1"/>
  <c r="AG23" i="2" s="1"/>
  <c r="AH23" i="2" s="1"/>
  <c r="AI23" i="2" s="1"/>
  <c r="AE4" i="2"/>
  <c r="AF4" i="2" s="1"/>
  <c r="AG4" i="2" s="1"/>
  <c r="AH4" i="2" s="1"/>
  <c r="AI4" i="2" s="1"/>
  <c r="AE49" i="2"/>
  <c r="AF49" i="2" s="1"/>
  <c r="AG49" i="2" s="1"/>
  <c r="AH49" i="2" s="1"/>
  <c r="AI49" i="2" s="1"/>
  <c r="AE16" i="2"/>
  <c r="AF16" i="2" s="1"/>
  <c r="AG16" i="2" s="1"/>
  <c r="AH16" i="2" s="1"/>
  <c r="AI16" i="2" s="1"/>
  <c r="I59" i="2"/>
  <c r="J59" i="2" s="1"/>
  <c r="K59" i="2" s="1"/>
  <c r="L59" i="2" s="1"/>
  <c r="I110" i="2"/>
  <c r="J110" i="2" s="1"/>
  <c r="K110" i="2" s="1"/>
  <c r="L110" i="2" s="1"/>
  <c r="I36" i="2"/>
  <c r="J36" i="2" s="1"/>
  <c r="K36" i="2" s="1"/>
  <c r="L36" i="2" s="1"/>
  <c r="I79" i="2"/>
  <c r="J79" i="2" s="1"/>
  <c r="K79" i="2" s="1"/>
  <c r="L79" i="2" s="1"/>
  <c r="I89" i="2"/>
  <c r="J89" i="2" s="1"/>
  <c r="K89" i="2" s="1"/>
  <c r="L89" i="2" s="1"/>
  <c r="I51" i="2"/>
  <c r="J51" i="2" s="1"/>
  <c r="K51" i="2" s="1"/>
  <c r="L51" i="2" s="1"/>
  <c r="I148" i="2"/>
  <c r="J148" i="2" s="1"/>
  <c r="K148" i="2" s="1"/>
  <c r="L148" i="2" s="1"/>
  <c r="I9" i="2"/>
  <c r="J9" i="2" s="1"/>
  <c r="K9" i="2" s="1"/>
  <c r="L9" i="2" s="1"/>
  <c r="I24" i="2"/>
  <c r="J24" i="2" s="1"/>
  <c r="K24" i="2" s="1"/>
  <c r="L24" i="2" s="1"/>
  <c r="I44" i="2"/>
  <c r="J44" i="2" s="1"/>
  <c r="K44" i="2" s="1"/>
  <c r="L44" i="2" s="1"/>
  <c r="I72" i="2"/>
  <c r="J72" i="2" s="1"/>
  <c r="K72" i="2" s="1"/>
  <c r="L72" i="2" s="1"/>
  <c r="I139" i="2"/>
  <c r="J139" i="2" s="1"/>
  <c r="K139" i="2" s="1"/>
  <c r="L139" i="2" s="1"/>
  <c r="I90" i="2"/>
  <c r="J90" i="2" s="1"/>
  <c r="K90" i="2" s="1"/>
  <c r="L90" i="2" s="1"/>
  <c r="I127" i="2"/>
  <c r="J127" i="2" s="1"/>
  <c r="K127" i="2" s="1"/>
  <c r="L127" i="2" s="1"/>
  <c r="I78" i="2"/>
  <c r="J78" i="2" s="1"/>
  <c r="K78" i="2" s="1"/>
  <c r="L78" i="2" s="1"/>
  <c r="I105" i="2"/>
  <c r="J105" i="2" s="1"/>
  <c r="K105" i="2" s="1"/>
  <c r="L105" i="2" s="1"/>
  <c r="I144" i="2"/>
  <c r="J144" i="2" s="1"/>
  <c r="K144" i="2" s="1"/>
  <c r="L144" i="2" s="1"/>
  <c r="I83" i="2"/>
  <c r="J83" i="2" s="1"/>
  <c r="K83" i="2" s="1"/>
  <c r="L83" i="2" s="1"/>
  <c r="G81" i="2"/>
  <c r="H81" i="2" s="1"/>
  <c r="M81" i="2" s="1"/>
  <c r="I81" i="2"/>
  <c r="J81" i="2" s="1"/>
  <c r="K81" i="2" s="1"/>
  <c r="L81" i="2" s="1"/>
  <c r="I112" i="2"/>
  <c r="J112" i="2" s="1"/>
  <c r="K112" i="2" s="1"/>
  <c r="L112" i="2" s="1"/>
  <c r="G126" i="2"/>
  <c r="I135" i="2"/>
  <c r="J135" i="2" s="1"/>
  <c r="K135" i="2" s="1"/>
  <c r="L135" i="2" s="1"/>
  <c r="I137" i="2"/>
  <c r="J137" i="2" s="1"/>
  <c r="K137" i="2" s="1"/>
  <c r="L137" i="2" s="1"/>
  <c r="I18" i="2"/>
  <c r="J18" i="2" s="1"/>
  <c r="K18" i="2" s="1"/>
  <c r="L18" i="2" s="1"/>
  <c r="I115" i="2"/>
  <c r="J115" i="2" s="1"/>
  <c r="K115" i="2" s="1"/>
  <c r="L115" i="2" s="1"/>
  <c r="G80" i="2"/>
  <c r="H80" i="2" s="1"/>
  <c r="M80" i="2" s="1"/>
  <c r="I80" i="2"/>
  <c r="J80" i="2" s="1"/>
  <c r="K80" i="2" s="1"/>
  <c r="L80" i="2" s="1"/>
  <c r="F150" i="2"/>
  <c r="H150" i="2" s="1"/>
  <c r="M150" i="2" s="1"/>
  <c r="I150" i="2"/>
  <c r="J150" i="2" s="1"/>
  <c r="K150" i="2" s="1"/>
  <c r="L150" i="2" s="1"/>
  <c r="I107" i="2"/>
  <c r="J107" i="2" s="1"/>
  <c r="K107" i="2" s="1"/>
  <c r="L107" i="2" s="1"/>
  <c r="G74" i="2"/>
  <c r="H74" i="2" s="1"/>
  <c r="M74" i="2" s="1"/>
  <c r="I74" i="2"/>
  <c r="J74" i="2" s="1"/>
  <c r="K74" i="2" s="1"/>
  <c r="L74" i="2" s="1"/>
  <c r="I93" i="2"/>
  <c r="J93" i="2" s="1"/>
  <c r="K93" i="2" s="1"/>
  <c r="L93" i="2" s="1"/>
  <c r="I56" i="2"/>
  <c r="J56" i="2" s="1"/>
  <c r="K56" i="2" s="1"/>
  <c r="L56" i="2" s="1"/>
  <c r="I26" i="2"/>
  <c r="J26" i="2" s="1"/>
  <c r="K26" i="2" s="1"/>
  <c r="L26" i="2" s="1"/>
  <c r="I38" i="2"/>
  <c r="J38" i="2" s="1"/>
  <c r="K38" i="2" s="1"/>
  <c r="L38" i="2" s="1"/>
  <c r="G60" i="2"/>
  <c r="H60" i="2" s="1"/>
  <c r="M60" i="2" s="1"/>
  <c r="I60" i="2"/>
  <c r="J60" i="2" s="1"/>
  <c r="K60" i="2" s="1"/>
  <c r="L60" i="2" s="1"/>
  <c r="I29" i="2"/>
  <c r="J29" i="2" s="1"/>
  <c r="K29" i="2" s="1"/>
  <c r="L29" i="2" s="1"/>
  <c r="I11" i="2"/>
  <c r="J11" i="2" s="1"/>
  <c r="K11" i="2" s="1"/>
  <c r="L11" i="2" s="1"/>
  <c r="I68" i="2"/>
  <c r="J68" i="2" s="1"/>
  <c r="K68" i="2" s="1"/>
  <c r="L68" i="2" s="1"/>
  <c r="I32" i="2"/>
  <c r="J32" i="2" s="1"/>
  <c r="K32" i="2" s="1"/>
  <c r="L32" i="2" s="1"/>
  <c r="AC87" i="2"/>
  <c r="AD87" i="2" s="1"/>
  <c r="AC45" i="2"/>
  <c r="AD45" i="2" s="1"/>
  <c r="F43" i="2"/>
  <c r="H43" i="2" s="1"/>
  <c r="M43" i="2" s="1"/>
  <c r="S24" i="2"/>
  <c r="X24" i="2" s="1"/>
  <c r="S68" i="2"/>
  <c r="X68" i="2" s="1"/>
  <c r="AC42" i="2"/>
  <c r="AD42" i="2" s="1"/>
  <c r="G25" i="2"/>
  <c r="S67" i="2"/>
  <c r="X67" i="2" s="1"/>
  <c r="G139" i="2"/>
  <c r="H139" i="2" s="1"/>
  <c r="M139" i="2" s="1"/>
  <c r="G106" i="2"/>
  <c r="H106" i="2" s="1"/>
  <c r="M106" i="2" s="1"/>
  <c r="S131" i="2"/>
  <c r="X131" i="2" s="1"/>
  <c r="G31" i="2"/>
  <c r="H31" i="2" s="1"/>
  <c r="M31" i="2" s="1"/>
  <c r="S39" i="2"/>
  <c r="X39" i="2" s="1"/>
  <c r="S157" i="2"/>
  <c r="X157" i="2" s="1"/>
  <c r="AB105" i="2"/>
  <c r="AD105" i="2" s="1"/>
  <c r="AB68" i="2"/>
  <c r="AD68" i="2" s="1"/>
  <c r="G52" i="2"/>
  <c r="H52" i="2" s="1"/>
  <c r="M52" i="2" s="1"/>
  <c r="G141" i="2"/>
  <c r="H141" i="2" s="1"/>
  <c r="M141" i="2" s="1"/>
  <c r="AE3" i="2"/>
  <c r="AF3" i="2" s="1"/>
  <c r="AG3" i="2" s="1"/>
  <c r="Q3" i="2"/>
  <c r="S3" i="2" s="1"/>
  <c r="D39" i="1"/>
  <c r="I3" i="2"/>
  <c r="AC3" i="2"/>
  <c r="AB3" i="2"/>
  <c r="G3" i="2"/>
  <c r="F3" i="2"/>
  <c r="C39" i="1"/>
  <c r="H158" i="2" l="1"/>
  <c r="M158" i="2" s="1"/>
  <c r="AD53" i="2"/>
  <c r="AD55" i="2"/>
  <c r="AD36" i="2"/>
  <c r="AD21" i="2"/>
  <c r="AD135" i="2"/>
  <c r="AD145" i="2"/>
  <c r="AD5" i="2"/>
  <c r="AD44" i="2"/>
  <c r="H126" i="2"/>
  <c r="M126" i="2" s="1"/>
  <c r="AD91" i="2"/>
  <c r="AD95" i="2"/>
  <c r="AD41" i="2"/>
  <c r="AD58" i="2"/>
  <c r="AD79" i="2"/>
  <c r="AD28" i="2"/>
  <c r="H149" i="2"/>
  <c r="M149" i="2" s="1"/>
  <c r="AD152" i="2"/>
  <c r="AD148" i="2"/>
  <c r="H131" i="2"/>
  <c r="M131" i="2" s="1"/>
  <c r="AD102" i="2"/>
  <c r="H25" i="2"/>
  <c r="M25" i="2" s="1"/>
  <c r="H39" i="2"/>
  <c r="M39" i="2" s="1"/>
  <c r="H122" i="2"/>
  <c r="M122" i="2" s="1"/>
  <c r="H88" i="2"/>
  <c r="M88" i="2" s="1"/>
  <c r="AD63" i="2"/>
  <c r="AD142" i="2"/>
  <c r="AD72" i="2"/>
  <c r="AD13" i="2"/>
  <c r="H10" i="2"/>
  <c r="M10" i="2" s="1"/>
  <c r="AD141" i="2"/>
  <c r="AD140" i="2"/>
  <c r="H118" i="2"/>
  <c r="M118" i="2" s="1"/>
  <c r="AD108" i="2"/>
  <c r="J3" i="2"/>
  <c r="K3" i="2" s="1"/>
  <c r="L3" i="2" s="1"/>
  <c r="AD3" i="2"/>
  <c r="H3" i="2"/>
  <c r="M3" i="2" s="1"/>
  <c r="C44" i="1" l="1"/>
  <c r="W3" i="2"/>
  <c r="X3" i="2" s="1"/>
  <c r="D44" i="1" s="1"/>
  <c r="AH3" i="2"/>
  <c r="AI3" i="2" s="1"/>
  <c r="E44" i="1" s="1"/>
</calcChain>
</file>

<file path=xl/sharedStrings.xml><?xml version="1.0" encoding="utf-8"?>
<sst xmlns="http://schemas.openxmlformats.org/spreadsheetml/2006/main" count="156" uniqueCount="122">
  <si>
    <t>X =</t>
  </si>
  <si>
    <t>m</t>
  </si>
  <si>
    <t xml:space="preserve">Y = </t>
  </si>
  <si>
    <t>mm</t>
  </si>
  <si>
    <t>Masse volumique</t>
  </si>
  <si>
    <t>Largeur</t>
  </si>
  <si>
    <t>Hauteur</t>
  </si>
  <si>
    <t>rhonu =</t>
  </si>
  <si>
    <t>kg/m3</t>
  </si>
  <si>
    <t>Coefficient de Poisson</t>
  </si>
  <si>
    <t>nu =</t>
  </si>
  <si>
    <t>Contreplaqué 0,07 / MDF 0,245</t>
  </si>
  <si>
    <t>Module d'Young</t>
  </si>
  <si>
    <t xml:space="preserve">E = </t>
  </si>
  <si>
    <t>Gpa</t>
  </si>
  <si>
    <t>Contreplaqué 5,5 / MDF 2,6</t>
  </si>
  <si>
    <t>h =</t>
  </si>
  <si>
    <t>Module de flexion</t>
  </si>
  <si>
    <t>Nm</t>
  </si>
  <si>
    <t xml:space="preserve">Type = </t>
  </si>
  <si>
    <t>Coef_plaque_posée</t>
  </si>
  <si>
    <t>a11 =</t>
  </si>
  <si>
    <t>Coef_plaque_encastrée</t>
  </si>
  <si>
    <t>b11 =</t>
  </si>
  <si>
    <t>Coef_raideur_plaque</t>
  </si>
  <si>
    <t xml:space="preserve">K11 = </t>
  </si>
  <si>
    <t>N/m3</t>
  </si>
  <si>
    <t>m-2</t>
  </si>
  <si>
    <t>Calculs</t>
  </si>
  <si>
    <t>masse surfacique</t>
  </si>
  <si>
    <t>ms =</t>
  </si>
  <si>
    <t>masse surfacique corrigée</t>
  </si>
  <si>
    <t>prend en compte la masse de rayonnement</t>
  </si>
  <si>
    <t>ms_cor =</t>
  </si>
  <si>
    <t>Résistivité amortissant</t>
  </si>
  <si>
    <t>Pa.s/m2</t>
  </si>
  <si>
    <t>sigma =</t>
  </si>
  <si>
    <t>Température pièce</t>
  </si>
  <si>
    <t xml:space="preserve">T = </t>
  </si>
  <si>
    <t>°C</t>
  </si>
  <si>
    <t>masse volumique de l'air</t>
  </si>
  <si>
    <t xml:space="preserve">rho0 = </t>
  </si>
  <si>
    <t>kg/m2</t>
  </si>
  <si>
    <t xml:space="preserve">c = </t>
  </si>
  <si>
    <t>vitesse du son dans l'air</t>
  </si>
  <si>
    <t>m/s</t>
  </si>
  <si>
    <t>Profondeur cavité</t>
  </si>
  <si>
    <t xml:space="preserve">d = </t>
  </si>
  <si>
    <t>Résistance structure/fuites</t>
  </si>
  <si>
    <t xml:space="preserve">R = </t>
  </si>
  <si>
    <t>Pa.s/m3</t>
  </si>
  <si>
    <t>W</t>
  </si>
  <si>
    <t>Zm</t>
  </si>
  <si>
    <t>km</t>
  </si>
  <si>
    <t xml:space="preserve">nominateur </t>
  </si>
  <si>
    <t>dénominateur</t>
  </si>
  <si>
    <t>alpha_n</t>
  </si>
  <si>
    <t>F (Hz)</t>
  </si>
  <si>
    <t>Epaisseur panneau</t>
  </si>
  <si>
    <t xml:space="preserve">f0 = </t>
  </si>
  <si>
    <t>Hz</t>
  </si>
  <si>
    <t>Courbe 1</t>
  </si>
  <si>
    <t>Courbe 2</t>
  </si>
  <si>
    <t>Courbe 3</t>
  </si>
  <si>
    <t>Masse supplémentaire</t>
  </si>
  <si>
    <t>m_sup</t>
  </si>
  <si>
    <t>kg</t>
  </si>
  <si>
    <t>Si vous rajoutez de la masse sur le panneau vibrant: diffuseur, lest…</t>
  </si>
  <si>
    <t>encastré</t>
  </si>
  <si>
    <t>si vous ne savez pas voir onglet "résistivité…"</t>
  </si>
  <si>
    <t>G = laine de verre</t>
  </si>
  <si>
    <t>R = laine de roche</t>
  </si>
  <si>
    <t>Par exemple si votre laine de roche a une densité de 20kg/m3, l'abaque donne une résistivité de 5000 Pa.s/m2, valeur à reporter dans l'onglet principal</t>
  </si>
  <si>
    <t>Hemp = laine de chanvre</t>
  </si>
  <si>
    <t xml:space="preserve">D'après l'article de Frédéric Poirrier </t>
  </si>
  <si>
    <t>http://www.conseils-acoustique.com/images/articles/panneauflechissant.pdf</t>
  </si>
  <si>
    <t>Contreplaqué 500-600 / MDF 600-800</t>
  </si>
  <si>
    <r>
      <t xml:space="preserve">Valeurs en gras en saisir impérativement. </t>
    </r>
    <r>
      <rPr>
        <u/>
        <sz val="12"/>
        <color theme="1"/>
        <rFont val="Calibri (Body)_x0000_"/>
      </rPr>
      <t>Attention aux unités !</t>
    </r>
  </si>
  <si>
    <t>Paramètres à saisir : fond gris</t>
  </si>
  <si>
    <t>Unités</t>
  </si>
  <si>
    <t>Typiquement 600 Pa.s/m3 d'après Jouhaneau pour un montage contreplaqué</t>
  </si>
  <si>
    <t>Helmholtz</t>
  </si>
  <si>
    <t>Profondeur amortissant au fond</t>
  </si>
  <si>
    <t>Pas entre trous (disposés en carrés)</t>
  </si>
  <si>
    <t xml:space="preserve">d1 = </t>
  </si>
  <si>
    <t xml:space="preserve">b = </t>
  </si>
  <si>
    <t>Diamètre des trous</t>
  </si>
  <si>
    <t>2a =</t>
  </si>
  <si>
    <t>eps =</t>
  </si>
  <si>
    <t>Bf =</t>
  </si>
  <si>
    <t>Si rouge : épaisseur amortissant supérieure à profondeur cavité…</t>
  </si>
  <si>
    <t>Fréquence d'accord non amorti fléchissant</t>
  </si>
  <si>
    <t>Type calculé</t>
  </si>
  <si>
    <t>alpha_n fléch</t>
  </si>
  <si>
    <t>Z1</t>
  </si>
  <si>
    <t>Z2</t>
  </si>
  <si>
    <t>Z3</t>
  </si>
  <si>
    <t>alpha_n_Helmholtz</t>
  </si>
  <si>
    <t>alpha_n_fléchissant</t>
  </si>
  <si>
    <t>posé</t>
  </si>
  <si>
    <t>NB: ignoré dans le cas Helmholtz</t>
  </si>
  <si>
    <t>Pour la laine de chanvre: pour une densité de 30kG/m3, considérer une résistivité 1500 Pa.s/m2. Pour des densités inférieures ou supérieures, faire une rège de trois.</t>
  </si>
  <si>
    <t>Pour la laine de coton : faut d'info, faire l'hypothèse raisonnable que c'est comme le chanvre (fibre végétale essentiellement, même s'il y a un peu de polyester)</t>
  </si>
  <si>
    <t>Abaque d'estimation de la résistivité acoustique de l'amortissant, pour le cas où le fournisseur ne la donne pas.</t>
  </si>
  <si>
    <t>Pas de la grille carrée pour le perçage des trous</t>
  </si>
  <si>
    <t>Diamètre des trous en millimètres</t>
  </si>
  <si>
    <t>Viscosité cinématique de l'air</t>
  </si>
  <si>
    <t xml:space="preserve">visc = </t>
  </si>
  <si>
    <t>m2/s</t>
  </si>
  <si>
    <t xml:space="preserve">Correction d'extrémité </t>
  </si>
  <si>
    <t>delta =</t>
  </si>
  <si>
    <t>D'une manière générale, les bass traps à panneau fléchissant nécessitent un amortissant de faible résistivité (et donc de faible densité dans le cas des laines de verre et de roche).</t>
  </si>
  <si>
    <t>Panneau fléchissant</t>
  </si>
  <si>
    <t>0.5%-2%  d'après la littérature pour avoir une bonne efficacité, 1% pas mal</t>
  </si>
  <si>
    <t>Codage alec_eiffel / forum-hifi.fr, questions par MP ou sur le fil dédié</t>
  </si>
  <si>
    <t>Taux de perforation (calculé )</t>
  </si>
  <si>
    <t>Taux de perforation (cas Helmholtz)</t>
  </si>
  <si>
    <t>F</t>
  </si>
  <si>
    <t>Maximum d'absorption</t>
  </si>
  <si>
    <r>
      <t xml:space="preserve">Calculateur de bass traps à </t>
    </r>
    <r>
      <rPr>
        <b/>
        <u/>
        <sz val="12"/>
        <color theme="1"/>
        <rFont val="Calibri (Body)_x0000_"/>
      </rPr>
      <t>panneau fléchissant</t>
    </r>
    <r>
      <rPr>
        <b/>
        <sz val="12"/>
        <color theme="1"/>
        <rFont val="Calibri"/>
        <family val="2"/>
        <scheme val="minor"/>
      </rPr>
      <t xml:space="preserve"> (piston, posé, encastré) ou </t>
    </r>
    <r>
      <rPr>
        <b/>
        <u/>
        <sz val="12"/>
        <color theme="1"/>
        <rFont val="Calibri (Body)_x0000_"/>
      </rPr>
      <t>perforé</t>
    </r>
    <r>
      <rPr>
        <b/>
        <sz val="12"/>
        <color theme="1"/>
        <rFont val="Calibri"/>
        <family val="2"/>
        <scheme val="minor"/>
      </rPr>
      <t xml:space="preserve"> (Helmholtz)</t>
    </r>
  </si>
  <si>
    <t>Type de panneau</t>
  </si>
  <si>
    <t xml:space="preserve">V3 du 24 septembre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</si>
</sst>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"/>
    <numFmt numFmtId="167" formatCode="0&quot; Hz&quot;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"/>
      <name val="Calibri (Body)_x0000_"/>
    </font>
    <font>
      <sz val="12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 (Body)_x0000_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2" fontId="0" fillId="0" borderId="0" xfId="0" applyNumberFormat="1"/>
    <xf numFmtId="11" fontId="0" fillId="0" borderId="0" xfId="0" applyNumberFormat="1"/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0" fillId="0" borderId="9" xfId="0" applyBorder="1"/>
    <xf numFmtId="0" fontId="0" fillId="0" borderId="5" xfId="0" applyBorder="1"/>
    <xf numFmtId="0" fontId="2" fillId="0" borderId="7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5" xfId="0" applyFont="1" applyBorder="1"/>
    <xf numFmtId="0" fontId="8" fillId="5" borderId="1" xfId="0" applyFont="1" applyFill="1" applyBorder="1" applyAlignment="1">
      <alignment horizontal="center"/>
    </xf>
    <xf numFmtId="0" fontId="3" fillId="5" borderId="3" xfId="0" applyFont="1" applyFill="1" applyBorder="1"/>
    <xf numFmtId="0" fontId="8" fillId="6" borderId="1" xfId="0" applyFont="1" applyFill="1" applyBorder="1" applyAlignment="1">
      <alignment horizontal="center"/>
    </xf>
    <xf numFmtId="0" fontId="3" fillId="6" borderId="3" xfId="0" applyFont="1" applyFill="1" applyBorder="1"/>
    <xf numFmtId="0" fontId="8" fillId="2" borderId="4" xfId="0" applyFont="1" applyFill="1" applyBorder="1" applyAlignment="1">
      <alignment horizontal="center"/>
    </xf>
    <xf numFmtId="0" fontId="6" fillId="2" borderId="6" xfId="0" applyFont="1" applyFill="1" applyBorder="1"/>
    <xf numFmtId="0" fontId="10" fillId="0" borderId="0" xfId="0" applyFont="1"/>
    <xf numFmtId="11" fontId="10" fillId="0" borderId="0" xfId="0" applyNumberFormat="1" applyFont="1"/>
    <xf numFmtId="0" fontId="11" fillId="0" borderId="0" xfId="0" applyFont="1"/>
    <xf numFmtId="11" fontId="11" fillId="0" borderId="0" xfId="0" applyNumberFormat="1" applyFont="1"/>
    <xf numFmtId="0" fontId="7" fillId="0" borderId="0" xfId="0" applyFont="1"/>
    <xf numFmtId="11" fontId="7" fillId="0" borderId="0" xfId="0" applyNumberFormat="1" applyFont="1"/>
    <xf numFmtId="0" fontId="12" fillId="0" borderId="0" xfId="0" applyFont="1"/>
    <xf numFmtId="0" fontId="13" fillId="0" borderId="0" xfId="0" applyFont="1"/>
    <xf numFmtId="0" fontId="0" fillId="7" borderId="8" xfId="0" applyFill="1" applyBorder="1"/>
    <xf numFmtId="0" fontId="0" fillId="7" borderId="4" xfId="0" applyFill="1" applyBorder="1"/>
    <xf numFmtId="0" fontId="0" fillId="7" borderId="9" xfId="0" applyFill="1" applyBorder="1"/>
    <xf numFmtId="0" fontId="0" fillId="7" borderId="0" xfId="0" applyFill="1" applyBorder="1"/>
    <xf numFmtId="0" fontId="0" fillId="7" borderId="5" xfId="0" applyFill="1" applyBorder="1"/>
    <xf numFmtId="0" fontId="3" fillId="7" borderId="10" xfId="0" applyFont="1" applyFill="1" applyBorder="1"/>
    <xf numFmtId="0" fontId="3" fillId="7" borderId="11" xfId="0" applyFont="1" applyFill="1" applyBorder="1"/>
    <xf numFmtId="0" fontId="0" fillId="7" borderId="11" xfId="0" applyFill="1" applyBorder="1"/>
    <xf numFmtId="0" fontId="0" fillId="7" borderId="6" xfId="0" applyFill="1" applyBorder="1"/>
    <xf numFmtId="0" fontId="2" fillId="7" borderId="7" xfId="0" applyFont="1" applyFill="1" applyBorder="1"/>
    <xf numFmtId="0" fontId="2" fillId="7" borderId="9" xfId="0" applyFont="1" applyFill="1" applyBorder="1"/>
    <xf numFmtId="0" fontId="15" fillId="0" borderId="9" xfId="0" applyFont="1" applyBorder="1"/>
    <xf numFmtId="0" fontId="15" fillId="0" borderId="5" xfId="0" applyFont="1" applyBorder="1"/>
    <xf numFmtId="0" fontId="15" fillId="0" borderId="10" xfId="0" applyFont="1" applyBorder="1"/>
    <xf numFmtId="0" fontId="15" fillId="0" borderId="6" xfId="0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16" fillId="0" borderId="0" xfId="0" applyFont="1"/>
    <xf numFmtId="11" fontId="16" fillId="0" borderId="0" xfId="0" applyNumberFormat="1" applyFont="1"/>
    <xf numFmtId="0" fontId="17" fillId="0" borderId="0" xfId="0" applyFont="1"/>
    <xf numFmtId="11" fontId="17" fillId="0" borderId="0" xfId="0" applyNumberFormat="1" applyFont="1"/>
    <xf numFmtId="0" fontId="18" fillId="0" borderId="0" xfId="0" applyFont="1"/>
    <xf numFmtId="0" fontId="19" fillId="0" borderId="0" xfId="0" applyFont="1"/>
    <xf numFmtId="11" fontId="18" fillId="0" borderId="0" xfId="0" applyNumberFormat="1" applyFont="1"/>
    <xf numFmtId="11" fontId="19" fillId="0" borderId="0" xfId="0" applyNumberFormat="1" applyFont="1"/>
    <xf numFmtId="0" fontId="20" fillId="0" borderId="0" xfId="0" applyFont="1"/>
    <xf numFmtId="0" fontId="5" fillId="0" borderId="2" xfId="0" applyFont="1" applyBorder="1" applyAlignment="1">
      <alignment horizontal="right"/>
    </xf>
    <xf numFmtId="0" fontId="2" fillId="7" borderId="12" xfId="0" applyFont="1" applyFill="1" applyBorder="1"/>
    <xf numFmtId="0" fontId="0" fillId="7" borderId="13" xfId="0" applyFill="1" applyBorder="1"/>
    <xf numFmtId="0" fontId="0" fillId="7" borderId="14" xfId="0" applyFill="1" applyBorder="1"/>
    <xf numFmtId="10" fontId="1" fillId="4" borderId="2" xfId="1" applyNumberFormat="1" applyFont="1" applyFill="1" applyBorder="1" applyAlignment="1">
      <alignment horizontal="right"/>
    </xf>
    <xf numFmtId="1" fontId="10" fillId="0" borderId="0" xfId="0" applyNumberFormat="1" applyFont="1"/>
    <xf numFmtId="1" fontId="11" fillId="0" borderId="0" xfId="0" applyNumberFormat="1" applyFont="1"/>
    <xf numFmtId="0" fontId="23" fillId="0" borderId="0" xfId="0" applyFont="1"/>
    <xf numFmtId="1" fontId="23" fillId="0" borderId="0" xfId="0" applyNumberFormat="1" applyFont="1"/>
    <xf numFmtId="1" fontId="0" fillId="0" borderId="0" xfId="0" applyNumberFormat="1"/>
    <xf numFmtId="0" fontId="2" fillId="4" borderId="1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2" fontId="2" fillId="4" borderId="2" xfId="0" applyNumberFormat="1" applyFont="1" applyFill="1" applyBorder="1" applyProtection="1">
      <protection locked="0"/>
    </xf>
    <xf numFmtId="2" fontId="15" fillId="4" borderId="2" xfId="0" applyNumberFormat="1" applyFont="1" applyFill="1" applyBorder="1" applyProtection="1">
      <protection locked="0"/>
    </xf>
    <xf numFmtId="2" fontId="15" fillId="4" borderId="5" xfId="0" applyNumberFormat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2" fillId="4" borderId="2" xfId="0" applyFont="1" applyFill="1" applyBorder="1" applyAlignment="1" applyProtection="1">
      <alignment horizontal="right"/>
      <protection locked="0"/>
    </xf>
    <xf numFmtId="0" fontId="2" fillId="4" borderId="5" xfId="0" applyFont="1" applyFill="1" applyBorder="1" applyAlignment="1" applyProtection="1">
      <alignment horizontal="right"/>
      <protection locked="0"/>
    </xf>
    <xf numFmtId="164" fontId="2" fillId="4" borderId="2" xfId="1" applyNumberFormat="1" applyFont="1" applyFill="1" applyBorder="1" applyAlignment="1" applyProtection="1">
      <alignment horizontal="right"/>
      <protection locked="0"/>
    </xf>
    <xf numFmtId="166" fontId="2" fillId="4" borderId="2" xfId="1" applyNumberFormat="1" applyFont="1" applyFill="1" applyBorder="1" applyAlignment="1" applyProtection="1">
      <alignment horizontal="right"/>
      <protection locked="0"/>
    </xf>
    <xf numFmtId="165" fontId="2" fillId="4" borderId="2" xfId="1" applyNumberFormat="1" applyFont="1" applyFill="1" applyBorder="1" applyAlignment="1" applyProtection="1">
      <alignment horizontal="right"/>
      <protection locked="0"/>
    </xf>
    <xf numFmtId="164" fontId="15" fillId="4" borderId="2" xfId="1" applyNumberFormat="1" applyFont="1" applyFill="1" applyBorder="1" applyAlignment="1" applyProtection="1">
      <alignment horizontal="right"/>
      <protection locked="0"/>
    </xf>
    <xf numFmtId="164" fontId="15" fillId="4" borderId="5" xfId="1" applyNumberFormat="1" applyFont="1" applyFill="1" applyBorder="1" applyAlignment="1" applyProtection="1">
      <alignment horizontal="right"/>
      <protection locked="0"/>
    </xf>
    <xf numFmtId="0" fontId="15" fillId="4" borderId="3" xfId="0" applyFont="1" applyFill="1" applyBorder="1" applyProtection="1">
      <protection locked="0"/>
    </xf>
    <xf numFmtId="0" fontId="15" fillId="4" borderId="6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7" fontId="4" fillId="3" borderId="2" xfId="0" applyNumberFormat="1" applyFont="1" applyFill="1" applyBorder="1" applyAlignment="1">
      <alignment horizontal="center"/>
    </xf>
    <xf numFmtId="167" fontId="21" fillId="3" borderId="2" xfId="0" applyNumberFormat="1" applyFont="1" applyFill="1" applyBorder="1" applyAlignment="1">
      <alignment horizontal="center"/>
    </xf>
    <xf numFmtId="167" fontId="9" fillId="3" borderId="2" xfId="0" applyNumberFormat="1" applyFont="1" applyFill="1" applyBorder="1" applyAlignment="1">
      <alignment horizontal="center"/>
    </xf>
    <xf numFmtId="10" fontId="17" fillId="3" borderId="3" xfId="2" applyNumberFormat="1" applyFont="1" applyFill="1" applyBorder="1"/>
    <xf numFmtId="10" fontId="22" fillId="3" borderId="3" xfId="2" applyNumberFormat="1" applyFont="1" applyFill="1" applyBorder="1"/>
    <xf numFmtId="10" fontId="16" fillId="3" borderId="3" xfId="2" applyNumberFormat="1" applyFont="1" applyFill="1" applyBorder="1"/>
    <xf numFmtId="0" fontId="24" fillId="3" borderId="7" xfId="0" applyFont="1" applyFill="1" applyBorder="1"/>
    <xf numFmtId="0" fontId="0" fillId="3" borderId="8" xfId="0" applyFill="1" applyBorder="1"/>
    <xf numFmtId="0" fontId="24" fillId="3" borderId="9" xfId="0" applyFont="1" applyFill="1" applyBorder="1"/>
    <xf numFmtId="0" fontId="24" fillId="3" borderId="0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0" fillId="0" borderId="3" xfId="0" applyBorder="1"/>
  </cellXfs>
  <cellStyles count="3">
    <cellStyle name="Comma" xfId="1" builtinId="3"/>
    <cellStyle name="Normal" xfId="0" builtinId="0"/>
    <cellStyle name="Percent" xfId="2" builtinId="5"/>
  </cellStyles>
  <dxfs count="9">
    <dxf>
      <font>
        <color rgb="FF9C0006"/>
      </font>
    </dxf>
    <dxf>
      <font>
        <color theme="1"/>
      </font>
      <fill>
        <patternFill>
          <fgColor theme="1"/>
          <bgColor theme="6" tint="0.59996337778862885"/>
        </patternFill>
      </fill>
    </dxf>
    <dxf>
      <font>
        <strike/>
        <color theme="0" tint="-0.14996795556505021"/>
      </font>
      <fill>
        <patternFill>
          <bgColor theme="6" tint="0.59996337778862885"/>
        </patternFill>
      </fill>
    </dxf>
    <dxf>
      <font>
        <color rgb="FF9C0006"/>
      </font>
    </dxf>
    <dxf>
      <font>
        <color theme="1"/>
      </font>
      <fill>
        <patternFill>
          <fgColor theme="1"/>
          <bgColor theme="6" tint="0.59996337778862885"/>
        </patternFill>
      </fill>
    </dxf>
    <dxf>
      <font>
        <strike/>
        <color theme="0" tint="-0.14996795556505021"/>
      </font>
      <fill>
        <patternFill>
          <bgColor theme="6" tint="0.59996337778862885"/>
        </patternFill>
      </fill>
    </dxf>
    <dxf>
      <font>
        <color rgb="FF9C0006"/>
      </font>
    </dxf>
    <dxf>
      <font>
        <color theme="1"/>
      </font>
      <fill>
        <patternFill>
          <fgColor theme="1"/>
          <bgColor theme="6" tint="0.59996337778862885"/>
        </patternFill>
      </fill>
    </dxf>
    <dxf>
      <font>
        <strike/>
        <color theme="0" tint="-0.14996795556505021"/>
      </font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Coefficient</a:t>
            </a:r>
            <a:r>
              <a:rPr lang="en-US" b="1" baseline="0"/>
              <a:t> d'absorption normale du panneau</a:t>
            </a:r>
          </a:p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en fonction de la fréquence (Hz) - zoom grave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xVal>
            <c:numRef>
              <c:f>Calculs!$B$3:$B$158</c:f>
              <c:numCache>
                <c:formatCode>General</c:formatCode>
                <c:ptCount val="15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102</c:v>
                </c:pt>
                <c:pt idx="82">
                  <c:v>104</c:v>
                </c:pt>
                <c:pt idx="83">
                  <c:v>106</c:v>
                </c:pt>
                <c:pt idx="84">
                  <c:v>108</c:v>
                </c:pt>
                <c:pt idx="85">
                  <c:v>110</c:v>
                </c:pt>
                <c:pt idx="86">
                  <c:v>112</c:v>
                </c:pt>
                <c:pt idx="87">
                  <c:v>114</c:v>
                </c:pt>
                <c:pt idx="88">
                  <c:v>116</c:v>
                </c:pt>
                <c:pt idx="89">
                  <c:v>118</c:v>
                </c:pt>
                <c:pt idx="90">
                  <c:v>120</c:v>
                </c:pt>
                <c:pt idx="91">
                  <c:v>122</c:v>
                </c:pt>
                <c:pt idx="92">
                  <c:v>124</c:v>
                </c:pt>
                <c:pt idx="93">
                  <c:v>126</c:v>
                </c:pt>
                <c:pt idx="94">
                  <c:v>128</c:v>
                </c:pt>
                <c:pt idx="95">
                  <c:v>130</c:v>
                </c:pt>
                <c:pt idx="96">
                  <c:v>132</c:v>
                </c:pt>
                <c:pt idx="97">
                  <c:v>134</c:v>
                </c:pt>
                <c:pt idx="98">
                  <c:v>136</c:v>
                </c:pt>
                <c:pt idx="99">
                  <c:v>138</c:v>
                </c:pt>
                <c:pt idx="100">
                  <c:v>140</c:v>
                </c:pt>
                <c:pt idx="101">
                  <c:v>142</c:v>
                </c:pt>
                <c:pt idx="102">
                  <c:v>144</c:v>
                </c:pt>
                <c:pt idx="103">
                  <c:v>146</c:v>
                </c:pt>
                <c:pt idx="104">
                  <c:v>148</c:v>
                </c:pt>
                <c:pt idx="105">
                  <c:v>150</c:v>
                </c:pt>
                <c:pt idx="106">
                  <c:v>155</c:v>
                </c:pt>
                <c:pt idx="107">
                  <c:v>160</c:v>
                </c:pt>
                <c:pt idx="108">
                  <c:v>165</c:v>
                </c:pt>
                <c:pt idx="109">
                  <c:v>170</c:v>
                </c:pt>
                <c:pt idx="110">
                  <c:v>175</c:v>
                </c:pt>
                <c:pt idx="111">
                  <c:v>180</c:v>
                </c:pt>
                <c:pt idx="112">
                  <c:v>185</c:v>
                </c:pt>
                <c:pt idx="113">
                  <c:v>190</c:v>
                </c:pt>
                <c:pt idx="114">
                  <c:v>195</c:v>
                </c:pt>
                <c:pt idx="115">
                  <c:v>200</c:v>
                </c:pt>
                <c:pt idx="116">
                  <c:v>205</c:v>
                </c:pt>
                <c:pt idx="117">
                  <c:v>210</c:v>
                </c:pt>
                <c:pt idx="118">
                  <c:v>215</c:v>
                </c:pt>
                <c:pt idx="119">
                  <c:v>220</c:v>
                </c:pt>
                <c:pt idx="120">
                  <c:v>225</c:v>
                </c:pt>
                <c:pt idx="121">
                  <c:v>230</c:v>
                </c:pt>
                <c:pt idx="122">
                  <c:v>235</c:v>
                </c:pt>
                <c:pt idx="123">
                  <c:v>240</c:v>
                </c:pt>
                <c:pt idx="124">
                  <c:v>245</c:v>
                </c:pt>
                <c:pt idx="125">
                  <c:v>250</c:v>
                </c:pt>
                <c:pt idx="126">
                  <c:v>260</c:v>
                </c:pt>
                <c:pt idx="127">
                  <c:v>270</c:v>
                </c:pt>
                <c:pt idx="128">
                  <c:v>280</c:v>
                </c:pt>
                <c:pt idx="129">
                  <c:v>290</c:v>
                </c:pt>
                <c:pt idx="130">
                  <c:v>300</c:v>
                </c:pt>
                <c:pt idx="131">
                  <c:v>310</c:v>
                </c:pt>
                <c:pt idx="132">
                  <c:v>320</c:v>
                </c:pt>
                <c:pt idx="133">
                  <c:v>330</c:v>
                </c:pt>
                <c:pt idx="134">
                  <c:v>340</c:v>
                </c:pt>
                <c:pt idx="135">
                  <c:v>350</c:v>
                </c:pt>
                <c:pt idx="136">
                  <c:v>360</c:v>
                </c:pt>
                <c:pt idx="137">
                  <c:v>370</c:v>
                </c:pt>
                <c:pt idx="138">
                  <c:v>380</c:v>
                </c:pt>
                <c:pt idx="139">
                  <c:v>390</c:v>
                </c:pt>
                <c:pt idx="140">
                  <c:v>400</c:v>
                </c:pt>
                <c:pt idx="141">
                  <c:v>500</c:v>
                </c:pt>
                <c:pt idx="142">
                  <c:v>600</c:v>
                </c:pt>
                <c:pt idx="143">
                  <c:v>700</c:v>
                </c:pt>
                <c:pt idx="144">
                  <c:v>800</c:v>
                </c:pt>
                <c:pt idx="145">
                  <c:v>900</c:v>
                </c:pt>
                <c:pt idx="146">
                  <c:v>1000</c:v>
                </c:pt>
                <c:pt idx="147">
                  <c:v>1100</c:v>
                </c:pt>
                <c:pt idx="148">
                  <c:v>1200</c:v>
                </c:pt>
                <c:pt idx="149">
                  <c:v>1300</c:v>
                </c:pt>
                <c:pt idx="150">
                  <c:v>1400</c:v>
                </c:pt>
                <c:pt idx="151">
                  <c:v>1500</c:v>
                </c:pt>
                <c:pt idx="152">
                  <c:v>1600</c:v>
                </c:pt>
                <c:pt idx="153">
                  <c:v>1700</c:v>
                </c:pt>
                <c:pt idx="154">
                  <c:v>1800</c:v>
                </c:pt>
                <c:pt idx="155">
                  <c:v>2000</c:v>
                </c:pt>
              </c:numCache>
            </c:numRef>
          </c:xVal>
          <c:yVal>
            <c:numRef>
              <c:f>Calculs!$M$3:$M$158</c:f>
              <c:numCache>
                <c:formatCode>0.00E+00</c:formatCode>
                <c:ptCount val="156"/>
                <c:pt idx="0">
                  <c:v>5.0187318390111257E-2</c:v>
                </c:pt>
                <c:pt idx="1">
                  <c:v>5.5623352032944551E-2</c:v>
                </c:pt>
                <c:pt idx="2">
                  <c:v>6.1487091526071236E-2</c:v>
                </c:pt>
                <c:pt idx="3">
                  <c:v>6.7816660999819312E-2</c:v>
                </c:pt>
                <c:pt idx="4">
                  <c:v>7.4654439036812348E-2</c:v>
                </c:pt>
                <c:pt idx="5">
                  <c:v>8.2047469476563384E-2</c:v>
                </c:pt>
                <c:pt idx="6">
                  <c:v>9.0047906502819908E-2</c:v>
                </c:pt>
                <c:pt idx="7">
                  <c:v>9.8713489081316608E-2</c:v>
                </c:pt>
                <c:pt idx="8">
                  <c:v>0.10810803630656529</c:v>
                </c:pt>
                <c:pt idx="9">
                  <c:v>0.11830195017967804</c:v>
                </c:pt>
                <c:pt idx="10">
                  <c:v>0.12937270526264943</c:v>
                </c:pt>
                <c:pt idx="11">
                  <c:v>0.14140529487889619</c:v>
                </c:pt>
                <c:pt idx="12">
                  <c:v>0.15449259022405015</c:v>
                </c:pt>
                <c:pt idx="13">
                  <c:v>0.1687355509022993</c:v>
                </c:pt>
                <c:pt idx="14">
                  <c:v>0.18424320182859699</c:v>
                </c:pt>
                <c:pt idx="15">
                  <c:v>0.20113226084537772</c:v>
                </c:pt>
                <c:pt idx="16">
                  <c:v>0.21952626255322905</c:v>
                </c:pt>
                <c:pt idx="17">
                  <c:v>0.23955397586731952</c:v>
                </c:pt>
                <c:pt idx="18">
                  <c:v>0.26134685572955441</c:v>
                </c:pt>
                <c:pt idx="19">
                  <c:v>0.28503520514107328</c:v>
                </c:pt>
                <c:pt idx="20">
                  <c:v>0.31074265748084395</c:v>
                </c:pt>
                <c:pt idx="21">
                  <c:v>0.33857853167486363</c:v>
                </c:pt>
                <c:pt idx="22">
                  <c:v>0.36862758322559364</c:v>
                </c:pt>
                <c:pt idx="23">
                  <c:v>0.40093670302951123</c:v>
                </c:pt>
                <c:pt idx="24">
                  <c:v>0.4354982482720724</c:v>
                </c:pt>
                <c:pt idx="25">
                  <c:v>0.47222998505205427</c:v>
                </c:pt>
                <c:pt idx="26">
                  <c:v>0.51095214897157204</c:v>
                </c:pt>
                <c:pt idx="27">
                  <c:v>0.55136294716506828</c:v>
                </c:pt>
                <c:pt idx="28">
                  <c:v>0.59301494898398466</c:v>
                </c:pt>
                <c:pt idx="29">
                  <c:v>0.63529616051473181</c:v>
                </c:pt>
                <c:pt idx="30">
                  <c:v>0.6774209042374999</c:v>
                </c:pt>
                <c:pt idx="31">
                  <c:v>0.71843647262148691</c:v>
                </c:pt>
                <c:pt idx="32">
                  <c:v>0.75725125311068431</c:v>
                </c:pt>
                <c:pt idx="33">
                  <c:v>0.79268797664222512</c:v>
                </c:pt>
                <c:pt idx="34">
                  <c:v>0.82356158985669781</c:v>
                </c:pt>
                <c:pt idx="35">
                  <c:v>0.84877540158635756</c:v>
                </c:pt>
                <c:pt idx="36">
                  <c:v>0.86742301426624069</c:v>
                </c:pt>
                <c:pt idx="37">
                  <c:v>0.87887930282728588</c:v>
                </c:pt>
                <c:pt idx="38">
                  <c:v>0.88286346495210077</c:v>
                </c:pt>
                <c:pt idx="39">
                  <c:v>0.87946183745185902</c:v>
                </c:pt>
                <c:pt idx="40">
                  <c:v>0.86910667809184095</c:v>
                </c:pt>
                <c:pt idx="41">
                  <c:v>0.85251666867151477</c:v>
                </c:pt>
                <c:pt idx="42">
                  <c:v>0.83061229345131959</c:v>
                </c:pt>
                <c:pt idx="43">
                  <c:v>0.80442236310303872</c:v>
                </c:pt>
                <c:pt idx="44">
                  <c:v>0.77499656294403407</c:v>
                </c:pt>
                <c:pt idx="45">
                  <c:v>0.74333441088267416</c:v>
                </c:pt>
                <c:pt idx="46">
                  <c:v>0.7103354784512208</c:v>
                </c:pt>
                <c:pt idx="47">
                  <c:v>0.67677090066752932</c:v>
                </c:pt>
                <c:pt idx="48">
                  <c:v>0.64327299666640092</c:v>
                </c:pt>
                <c:pt idx="49">
                  <c:v>0.61033835640050915</c:v>
                </c:pt>
                <c:pt idx="50">
                  <c:v>0.57833963375627273</c:v>
                </c:pt>
                <c:pt idx="51">
                  <c:v>0.54754197711932828</c:v>
                </c:pt>
                <c:pt idx="52">
                  <c:v>0.51812104404291581</c:v>
                </c:pt>
                <c:pt idx="53">
                  <c:v>0.49018056345412264</c:v>
                </c:pt>
                <c:pt idx="54">
                  <c:v>0.46376825894881557</c:v>
                </c:pt>
                <c:pt idx="55">
                  <c:v>0.43888957608424073</c:v>
                </c:pt>
                <c:pt idx="56">
                  <c:v>0.41551907700934987</c:v>
                </c:pt>
                <c:pt idx="57">
                  <c:v>0.39360961797414951</c:v>
                </c:pt>
                <c:pt idx="58">
                  <c:v>0.37309955588390165</c:v>
                </c:pt>
                <c:pt idx="59">
                  <c:v>0.35391828031905981</c:v>
                </c:pt>
                <c:pt idx="60">
                  <c:v>0.33599036911191849</c:v>
                </c:pt>
                <c:pt idx="61">
                  <c:v>0.31923864100299382</c:v>
                </c:pt>
                <c:pt idx="62">
                  <c:v>0.30358634264651896</c:v>
                </c:pt>
                <c:pt idx="63">
                  <c:v>0.2889586680841949</c:v>
                </c:pt>
                <c:pt idx="64">
                  <c:v>0.2752837716004306</c:v>
                </c:pt>
                <c:pt idx="65">
                  <c:v>0.2624934019241858</c:v>
                </c:pt>
                <c:pt idx="66">
                  <c:v>0.250523257843558</c:v>
                </c:pt>
                <c:pt idx="67">
                  <c:v>0.23931314239568702</c:v>
                </c:pt>
                <c:pt idx="68">
                  <c:v>0.22880697441102882</c:v>
                </c:pt>
                <c:pt idx="69">
                  <c:v>0.21895270168715575</c:v>
                </c:pt>
                <c:pt idx="70">
                  <c:v>0.20970214877835991</c:v>
                </c:pt>
                <c:pt idx="71">
                  <c:v>0.20101082369812562</c:v>
                </c:pt>
                <c:pt idx="72">
                  <c:v>0.19283770120677224</c:v>
                </c:pt>
                <c:pt idx="73">
                  <c:v>0.18514499534851592</c:v>
                </c:pt>
                <c:pt idx="74">
                  <c:v>0.17789793014637834</c:v>
                </c:pt>
                <c:pt idx="75">
                  <c:v>0.17106451456944205</c:v>
                </c:pt>
                <c:pt idx="76">
                  <c:v>0.16461532582568883</c:v>
                </c:pt>
                <c:pt idx="77">
                  <c:v>0.158523303527354</c:v>
                </c:pt>
                <c:pt idx="78">
                  <c:v>0.15276355618705617</c:v>
                </c:pt>
                <c:pt idx="79">
                  <c:v>0.14731318072671906</c:v>
                </c:pt>
                <c:pt idx="80">
                  <c:v>0.14215109513753665</c:v>
                </c:pt>
                <c:pt idx="81">
                  <c:v>0.13261565678528686</c:v>
                </c:pt>
                <c:pt idx="82">
                  <c:v>0.12401944416607802</c:v>
                </c:pt>
                <c:pt idx="83">
                  <c:v>0.11624514895766802</c:v>
                </c:pt>
                <c:pt idx="84">
                  <c:v>0.10919261107747069</c:v>
                </c:pt>
                <c:pt idx="85">
                  <c:v>0.10277604216416014</c:v>
                </c:pt>
                <c:pt idx="86">
                  <c:v>9.6921722842824964E-2</c:v>
                </c:pt>
                <c:pt idx="87">
                  <c:v>9.156609398529636E-2</c:v>
                </c:pt>
                <c:pt idx="88">
                  <c:v>8.6654173609466922E-2</c:v>
                </c:pt>
                <c:pt idx="89">
                  <c:v>8.2138242016740914E-2</c:v>
                </c:pt>
                <c:pt idx="90">
                  <c:v>7.797674756128592E-2</c:v>
                </c:pt>
                <c:pt idx="91">
                  <c:v>7.4133393868558217E-2</c:v>
                </c:pt>
                <c:pt idx="92">
                  <c:v>7.0576376398892138E-2</c:v>
                </c:pt>
                <c:pt idx="93">
                  <c:v>6.7277742113612482E-2</c:v>
                </c:pt>
                <c:pt idx="94">
                  <c:v>6.4212850810906441E-2</c:v>
                </c:pt>
                <c:pt idx="95">
                  <c:v>6.1359920623395126E-2</c:v>
                </c:pt>
                <c:pt idx="96">
                  <c:v>5.8699643361270648E-2</c:v>
                </c:pt>
                <c:pt idx="97">
                  <c:v>5.6214857976844002E-2</c:v>
                </c:pt>
                <c:pt idx="98">
                  <c:v>5.3890272530375483E-2</c:v>
                </c:pt>
                <c:pt idx="99">
                  <c:v>5.1712226745775913E-2</c:v>
                </c:pt>
                <c:pt idx="100">
                  <c:v>4.9668488634044494E-2</c:v>
                </c:pt>
                <c:pt idx="101">
                  <c:v>4.7748079793683007E-2</c:v>
                </c:pt>
                <c:pt idx="102">
                  <c:v>4.5941124920431009E-2</c:v>
                </c:pt>
                <c:pt idx="103">
                  <c:v>4.4238721813503745E-2</c:v>
                </c:pt>
                <c:pt idx="104">
                  <c:v>4.2632828784182619E-2</c:v>
                </c:pt>
                <c:pt idx="105">
                  <c:v>4.1116166881085325E-2</c:v>
                </c:pt>
                <c:pt idx="106">
                  <c:v>3.767304557084461E-2</c:v>
                </c:pt>
                <c:pt idx="107">
                  <c:v>3.4660083308477363E-2</c:v>
                </c:pt>
                <c:pt idx="108">
                  <c:v>3.2007363462178806E-2</c:v>
                </c:pt>
                <c:pt idx="109">
                  <c:v>2.965872179298068E-2</c:v>
                </c:pt>
                <c:pt idx="110">
                  <c:v>2.7568615802905372E-2</c:v>
                </c:pt>
                <c:pt idx="111">
                  <c:v>2.5699794678911925E-2</c:v>
                </c:pt>
                <c:pt idx="112">
                  <c:v>2.4021544640652426E-2</c:v>
                </c:pt>
                <c:pt idx="113">
                  <c:v>2.2508353091119315E-2</c:v>
                </c:pt>
                <c:pt idx="114">
                  <c:v>2.1138881206959503E-2</c:v>
                </c:pt>
                <c:pt idx="115">
                  <c:v>1.989516620993681E-2</c:v>
                </c:pt>
                <c:pt idx="116">
                  <c:v>1.8761996449519147E-2</c:v>
                </c:pt>
                <c:pt idx="117">
                  <c:v>1.7726417774558856E-2</c:v>
                </c:pt>
                <c:pt idx="118">
                  <c:v>1.6777340560759413E-2</c:v>
                </c:pt>
                <c:pt idx="119">
                  <c:v>1.5905224571272747E-2</c:v>
                </c:pt>
                <c:pt idx="120">
                  <c:v>1.5101824489101245E-2</c:v>
                </c:pt>
                <c:pt idx="121">
                  <c:v>1.4359983104146434E-2</c:v>
                </c:pt>
                <c:pt idx="122">
                  <c:v>1.3673462199570885E-2</c:v>
                </c:pt>
                <c:pt idx="123">
                  <c:v>1.3036803464313573E-2</c:v>
                </c:pt>
                <c:pt idx="124">
                  <c:v>1.2445213474005845E-2</c:v>
                </c:pt>
                <c:pt idx="125">
                  <c:v>1.1894468081905529E-2</c:v>
                </c:pt>
                <c:pt idx="126">
                  <c:v>1.0900994540639752E-2</c:v>
                </c:pt>
                <c:pt idx="127">
                  <c:v>1.0031243273725288E-2</c:v>
                </c:pt>
                <c:pt idx="128">
                  <c:v>9.2652213551417395E-3</c:v>
                </c:pt>
                <c:pt idx="129">
                  <c:v>8.5868595224699584E-3</c:v>
                </c:pt>
                <c:pt idx="130">
                  <c:v>7.9831168860146073E-3</c:v>
                </c:pt>
                <c:pt idx="131">
                  <c:v>7.4433163693080617E-3</c:v>
                </c:pt>
                <c:pt idx="132">
                  <c:v>6.9586451151597561E-3</c:v>
                </c:pt>
                <c:pt idx="133">
                  <c:v>6.5217745020873519E-3</c:v>
                </c:pt>
                <c:pt idx="134">
                  <c:v>6.1265680119767518E-3</c:v>
                </c:pt>
                <c:pt idx="135">
                  <c:v>5.7678543959218675E-3</c:v>
                </c:pt>
                <c:pt idx="136">
                  <c:v>5.4412499132444614E-3</c:v>
                </c:pt>
                <c:pt idx="137">
                  <c:v>5.1430178300205798E-3</c:v>
                </c:pt>
                <c:pt idx="138">
                  <c:v>4.8699564783348803E-3</c:v>
                </c:pt>
                <c:pt idx="139">
                  <c:v>4.6193094041385718E-3</c:v>
                </c:pt>
                <c:pt idx="140">
                  <c:v>4.388692740982969E-3</c:v>
                </c:pt>
                <c:pt idx="141">
                  <c:v>2.8338352829070379E-3</c:v>
                </c:pt>
                <c:pt idx="142">
                  <c:v>2.037054129475524E-3</c:v>
                </c:pt>
                <c:pt idx="143">
                  <c:v>1.6048779664585844E-3</c:v>
                </c:pt>
                <c:pt idx="144">
                  <c:v>1.4041645965907623E-3</c:v>
                </c:pt>
                <c:pt idx="145">
                  <c:v>1.423017510589597E-3</c:v>
                </c:pt>
                <c:pt idx="146">
                  <c:v>1.604347209201662E-3</c:v>
                </c:pt>
                <c:pt idx="147">
                  <c:v>1.2859843278918426E-3</c:v>
                </c:pt>
                <c:pt idx="148">
                  <c:v>7.7536703998293266E-4</c:v>
                </c:pt>
                <c:pt idx="149">
                  <c:v>5.2908763602210751E-4</c:v>
                </c:pt>
                <c:pt idx="150">
                  <c:v>4.0956961243454604E-4</c:v>
                </c:pt>
                <c:pt idx="151">
                  <c:v>3.4111007182002773E-4</c:v>
                </c:pt>
                <c:pt idx="152">
                  <c:v>2.9769957919012491E-4</c:v>
                </c:pt>
                <c:pt idx="153">
                  <c:v>2.7004313337564145E-4</c:v>
                </c:pt>
                <c:pt idx="154">
                  <c:v>2.5561117920047671E-4</c:v>
                </c:pt>
                <c:pt idx="155">
                  <c:v>2.7742972728928006E-4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974-1148-9CD9-A2EF8A8CBC11}"/>
            </c:ext>
          </c:extLst>
        </c:ser>
        <c:ser>
          <c:idx val="4"/>
          <c:order val="1"/>
          <c:spPr>
            <a:ln>
              <a:solidFill>
                <a:schemeClr val="accent6"/>
              </a:solidFill>
            </a:ln>
          </c:spPr>
          <c:xVal>
            <c:numRef>
              <c:f>Calculs!$B$3:$B$158</c:f>
              <c:numCache>
                <c:formatCode>General</c:formatCode>
                <c:ptCount val="15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102</c:v>
                </c:pt>
                <c:pt idx="82">
                  <c:v>104</c:v>
                </c:pt>
                <c:pt idx="83">
                  <c:v>106</c:v>
                </c:pt>
                <c:pt idx="84">
                  <c:v>108</c:v>
                </c:pt>
                <c:pt idx="85">
                  <c:v>110</c:v>
                </c:pt>
                <c:pt idx="86">
                  <c:v>112</c:v>
                </c:pt>
                <c:pt idx="87">
                  <c:v>114</c:v>
                </c:pt>
                <c:pt idx="88">
                  <c:v>116</c:v>
                </c:pt>
                <c:pt idx="89">
                  <c:v>118</c:v>
                </c:pt>
                <c:pt idx="90">
                  <c:v>120</c:v>
                </c:pt>
                <c:pt idx="91">
                  <c:v>122</c:v>
                </c:pt>
                <c:pt idx="92">
                  <c:v>124</c:v>
                </c:pt>
                <c:pt idx="93">
                  <c:v>126</c:v>
                </c:pt>
                <c:pt idx="94">
                  <c:v>128</c:v>
                </c:pt>
                <c:pt idx="95">
                  <c:v>130</c:v>
                </c:pt>
                <c:pt idx="96">
                  <c:v>132</c:v>
                </c:pt>
                <c:pt idx="97">
                  <c:v>134</c:v>
                </c:pt>
                <c:pt idx="98">
                  <c:v>136</c:v>
                </c:pt>
                <c:pt idx="99">
                  <c:v>138</c:v>
                </c:pt>
                <c:pt idx="100">
                  <c:v>140</c:v>
                </c:pt>
                <c:pt idx="101">
                  <c:v>142</c:v>
                </c:pt>
                <c:pt idx="102">
                  <c:v>144</c:v>
                </c:pt>
                <c:pt idx="103">
                  <c:v>146</c:v>
                </c:pt>
                <c:pt idx="104">
                  <c:v>148</c:v>
                </c:pt>
                <c:pt idx="105">
                  <c:v>150</c:v>
                </c:pt>
                <c:pt idx="106">
                  <c:v>155</c:v>
                </c:pt>
                <c:pt idx="107">
                  <c:v>160</c:v>
                </c:pt>
                <c:pt idx="108">
                  <c:v>165</c:v>
                </c:pt>
                <c:pt idx="109">
                  <c:v>170</c:v>
                </c:pt>
                <c:pt idx="110">
                  <c:v>175</c:v>
                </c:pt>
                <c:pt idx="111">
                  <c:v>180</c:v>
                </c:pt>
                <c:pt idx="112">
                  <c:v>185</c:v>
                </c:pt>
                <c:pt idx="113">
                  <c:v>190</c:v>
                </c:pt>
                <c:pt idx="114">
                  <c:v>195</c:v>
                </c:pt>
                <c:pt idx="115">
                  <c:v>200</c:v>
                </c:pt>
                <c:pt idx="116">
                  <c:v>205</c:v>
                </c:pt>
                <c:pt idx="117">
                  <c:v>210</c:v>
                </c:pt>
                <c:pt idx="118">
                  <c:v>215</c:v>
                </c:pt>
                <c:pt idx="119">
                  <c:v>220</c:v>
                </c:pt>
                <c:pt idx="120">
                  <c:v>225</c:v>
                </c:pt>
                <c:pt idx="121">
                  <c:v>230</c:v>
                </c:pt>
                <c:pt idx="122">
                  <c:v>235</c:v>
                </c:pt>
                <c:pt idx="123">
                  <c:v>240</c:v>
                </c:pt>
                <c:pt idx="124">
                  <c:v>245</c:v>
                </c:pt>
                <c:pt idx="125">
                  <c:v>250</c:v>
                </c:pt>
                <c:pt idx="126">
                  <c:v>260</c:v>
                </c:pt>
                <c:pt idx="127">
                  <c:v>270</c:v>
                </c:pt>
                <c:pt idx="128">
                  <c:v>280</c:v>
                </c:pt>
                <c:pt idx="129">
                  <c:v>290</c:v>
                </c:pt>
                <c:pt idx="130">
                  <c:v>300</c:v>
                </c:pt>
                <c:pt idx="131">
                  <c:v>310</c:v>
                </c:pt>
                <c:pt idx="132">
                  <c:v>320</c:v>
                </c:pt>
                <c:pt idx="133">
                  <c:v>330</c:v>
                </c:pt>
                <c:pt idx="134">
                  <c:v>340</c:v>
                </c:pt>
                <c:pt idx="135">
                  <c:v>350</c:v>
                </c:pt>
                <c:pt idx="136">
                  <c:v>360</c:v>
                </c:pt>
                <c:pt idx="137">
                  <c:v>370</c:v>
                </c:pt>
                <c:pt idx="138">
                  <c:v>380</c:v>
                </c:pt>
                <c:pt idx="139">
                  <c:v>390</c:v>
                </c:pt>
                <c:pt idx="140">
                  <c:v>400</c:v>
                </c:pt>
                <c:pt idx="141">
                  <c:v>500</c:v>
                </c:pt>
                <c:pt idx="142">
                  <c:v>600</c:v>
                </c:pt>
                <c:pt idx="143">
                  <c:v>700</c:v>
                </c:pt>
                <c:pt idx="144">
                  <c:v>800</c:v>
                </c:pt>
                <c:pt idx="145">
                  <c:v>900</c:v>
                </c:pt>
                <c:pt idx="146">
                  <c:v>1000</c:v>
                </c:pt>
                <c:pt idx="147">
                  <c:v>1100</c:v>
                </c:pt>
                <c:pt idx="148">
                  <c:v>1200</c:v>
                </c:pt>
                <c:pt idx="149">
                  <c:v>1300</c:v>
                </c:pt>
                <c:pt idx="150">
                  <c:v>1400</c:v>
                </c:pt>
                <c:pt idx="151">
                  <c:v>1500</c:v>
                </c:pt>
                <c:pt idx="152">
                  <c:v>1600</c:v>
                </c:pt>
                <c:pt idx="153">
                  <c:v>1700</c:v>
                </c:pt>
                <c:pt idx="154">
                  <c:v>1800</c:v>
                </c:pt>
                <c:pt idx="155">
                  <c:v>2000</c:v>
                </c:pt>
              </c:numCache>
            </c:numRef>
          </c:xVal>
          <c:yVal>
            <c:numRef>
              <c:f>Calculs!$X$3:$X$158</c:f>
              <c:numCache>
                <c:formatCode>0.00E+00</c:formatCode>
                <c:ptCount val="156"/>
                <c:pt idx="0">
                  <c:v>1.8045532873710357E-2</c:v>
                </c:pt>
                <c:pt idx="1">
                  <c:v>1.9889887557753783E-2</c:v>
                </c:pt>
                <c:pt idx="2">
                  <c:v>2.1855501489158047E-2</c:v>
                </c:pt>
                <c:pt idx="3">
                  <c:v>2.3950677931027675E-2</c:v>
                </c:pt>
                <c:pt idx="4">
                  <c:v>2.6184588128770558E-2</c:v>
                </c:pt>
                <c:pt idx="5">
                  <c:v>2.8567350053343987E-2</c:v>
                </c:pt>
                <c:pt idx="6">
                  <c:v>3.1110118189821012E-2</c:v>
                </c:pt>
                <c:pt idx="7">
                  <c:v>3.3825185452171946E-2</c:v>
                </c:pt>
                <c:pt idx="8">
                  <c:v>3.672609848832431E-2</c:v>
                </c:pt>
                <c:pt idx="9">
                  <c:v>3.9827787829285533E-2</c:v>
                </c:pt>
                <c:pt idx="10">
                  <c:v>4.3146714533135566E-2</c:v>
                </c:pt>
                <c:pt idx="11">
                  <c:v>4.6701035178235761E-2</c:v>
                </c:pt>
                <c:pt idx="12">
                  <c:v>5.0510787266613844E-2</c:v>
                </c:pt>
                <c:pt idx="13">
                  <c:v>5.4598097302139714E-2</c:v>
                </c:pt>
                <c:pt idx="14">
                  <c:v>5.8987413998627169E-2</c:v>
                </c:pt>
                <c:pt idx="15">
                  <c:v>6.370576923433191E-2</c:v>
                </c:pt>
                <c:pt idx="16">
                  <c:v>6.8783069477830416E-2</c:v>
                </c:pt>
                <c:pt idx="17">
                  <c:v>7.4252420431146771E-2</c:v>
                </c:pt>
                <c:pt idx="18">
                  <c:v>8.0150487519070723E-2</c:v>
                </c:pt>
                <c:pt idx="19">
                  <c:v>8.6517894528046813E-2</c:v>
                </c:pt>
                <c:pt idx="20">
                  <c:v>9.3399662063887501E-2</c:v>
                </c:pt>
                <c:pt idx="21">
                  <c:v>0.10084568641555602</c:v>
                </c:pt>
                <c:pt idx="22">
                  <c:v>0.10891125769043219</c:v>
                </c:pt>
                <c:pt idx="23">
                  <c:v>0.11765761346080295</c:v>
                </c:pt>
                <c:pt idx="24">
                  <c:v>0.12715252027419011</c:v>
                </c:pt>
                <c:pt idx="25">
                  <c:v>0.13747086974965605</c:v>
                </c:pt>
                <c:pt idx="26">
                  <c:v>0.1486952679689143</c:v>
                </c:pt>
                <c:pt idx="27">
                  <c:v>0.16091658563684319</c:v>
                </c:pt>
                <c:pt idx="28">
                  <c:v>0.17423442095659614</c:v>
                </c:pt>
                <c:pt idx="29">
                  <c:v>0.18875740599545188</c:v>
                </c:pt>
                <c:pt idx="30">
                  <c:v>0.20460325889308972</c:v>
                </c:pt>
                <c:pt idx="31">
                  <c:v>0.2218984467498416</c:v>
                </c:pt>
                <c:pt idx="32">
                  <c:v>0.24077727554948569</c:v>
                </c:pt>
                <c:pt idx="33">
                  <c:v>0.26138016247426699</c:v>
                </c:pt>
                <c:pt idx="34">
                  <c:v>0.28385077197753417</c:v>
                </c:pt>
                <c:pt idx="35">
                  <c:v>0.30833161184951319</c:v>
                </c:pt>
                <c:pt idx="36">
                  <c:v>0.33495759552023463</c:v>
                </c:pt>
                <c:pt idx="37">
                  <c:v>0.36384699581981716</c:v>
                </c:pt>
                <c:pt idx="38">
                  <c:v>0.39508916906235358</c:v>
                </c:pt>
                <c:pt idx="39">
                  <c:v>0.42872845938670734</c:v>
                </c:pt>
                <c:pt idx="40">
                  <c:v>0.46474386629064124</c:v>
                </c:pt>
                <c:pt idx="41">
                  <c:v>0.50302446054013439</c:v>
                </c:pt>
                <c:pt idx="42">
                  <c:v>0.54334126654705062</c:v>
                </c:pt>
                <c:pt idx="43">
                  <c:v>0.58531748083633883</c:v>
                </c:pt>
                <c:pt idx="44">
                  <c:v>0.62840048413713567</c:v>
                </c:pt>
                <c:pt idx="45">
                  <c:v>0.67184098665239234</c:v>
                </c:pt>
                <c:pt idx="46">
                  <c:v>0.71468641364134089</c:v>
                </c:pt>
                <c:pt idx="47">
                  <c:v>0.75579655057258499</c:v>
                </c:pt>
                <c:pt idx="48">
                  <c:v>0.79388852707733704</c:v>
                </c:pt>
                <c:pt idx="49">
                  <c:v>0.82761450735503961</c:v>
                </c:pt>
                <c:pt idx="50">
                  <c:v>0.8556687356722138</c:v>
                </c:pt>
                <c:pt idx="51">
                  <c:v>0.87691196398491633</c:v>
                </c:pt>
                <c:pt idx="52">
                  <c:v>0.89049342144036137</c:v>
                </c:pt>
                <c:pt idx="53">
                  <c:v>0.89594683687491816</c:v>
                </c:pt>
                <c:pt idx="54">
                  <c:v>0.8932401758595212</c:v>
                </c:pt>
                <c:pt idx="55">
                  <c:v>0.88276864240140474</c:v>
                </c:pt>
                <c:pt idx="56">
                  <c:v>0.86529392317851961</c:v>
                </c:pt>
                <c:pt idx="57">
                  <c:v>0.84184469883694146</c:v>
                </c:pt>
                <c:pt idx="58">
                  <c:v>0.81360000165577229</c:v>
                </c:pt>
                <c:pt idx="59">
                  <c:v>0.78177669744205214</c:v>
                </c:pt>
                <c:pt idx="60">
                  <c:v>0.74753675918208629</c:v>
                </c:pt>
                <c:pt idx="61">
                  <c:v>0.71192216517009344</c:v>
                </c:pt>
                <c:pt idx="62">
                  <c:v>0.6758180867459711</c:v>
                </c:pt>
                <c:pt idx="63">
                  <c:v>0.63994018138960984</c:v>
                </c:pt>
                <c:pt idx="64">
                  <c:v>0.60483957993276105</c:v>
                </c:pt>
                <c:pt idx="65">
                  <c:v>0.57091898794995832</c:v>
                </c:pt>
                <c:pt idx="66">
                  <c:v>0.53845435754760418</c:v>
                </c:pt>
                <c:pt idx="67">
                  <c:v>0.50761807681935756</c:v>
                </c:pt>
                <c:pt idx="68">
                  <c:v>0.47850107897347183</c:v>
                </c:pt>
                <c:pt idx="69">
                  <c:v>0.45113245209984565</c:v>
                </c:pt>
                <c:pt idx="70">
                  <c:v>0.4254959708223599</c:v>
                </c:pt>
                <c:pt idx="71">
                  <c:v>0.40154350586262955</c:v>
                </c:pt>
                <c:pt idx="72">
                  <c:v>0.37920556703441666</c:v>
                </c:pt>
                <c:pt idx="73">
                  <c:v>0.35839937248828635</c:v>
                </c:pt>
                <c:pt idx="74">
                  <c:v>0.33903487286789002</c:v>
                </c:pt>
                <c:pt idx="75">
                  <c:v>0.32101913783973823</c:v>
                </c:pt>
                <c:pt idx="76">
                  <c:v>0.30425946381280577</c:v>
                </c:pt>
                <c:pt idx="77">
                  <c:v>0.28866550372403188</c:v>
                </c:pt>
                <c:pt idx="78">
                  <c:v>0.27415066269252975</c:v>
                </c:pt>
                <c:pt idx="79">
                  <c:v>0.26063295214109938</c:v>
                </c:pt>
                <c:pt idx="80">
                  <c:v>0.2480354515437605</c:v>
                </c:pt>
                <c:pt idx="81">
                  <c:v>0.22531964319169373</c:v>
                </c:pt>
                <c:pt idx="82">
                  <c:v>0.20549184592988157</c:v>
                </c:pt>
                <c:pt idx="83">
                  <c:v>0.18811828289507171</c:v>
                </c:pt>
                <c:pt idx="84">
                  <c:v>0.17283393452297202</c:v>
                </c:pt>
                <c:pt idx="85">
                  <c:v>0.15933281400074673</c:v>
                </c:pt>
                <c:pt idx="86">
                  <c:v>0.14735871221249031</c:v>
                </c:pt>
                <c:pt idx="87">
                  <c:v>0.13669696323348779</c:v>
                </c:pt>
                <c:pt idx="88">
                  <c:v>0.12716738123111282</c:v>
                </c:pt>
                <c:pt idx="89">
                  <c:v>0.1186183289292595</c:v>
                </c:pt>
                <c:pt idx="90">
                  <c:v>0.11092179766070431</c:v>
                </c:pt>
                <c:pt idx="91">
                  <c:v>0.10396935505407556</c:v>
                </c:pt>
                <c:pt idx="92">
                  <c:v>9.7668819278844188E-2</c:v>
                </c:pt>
                <c:pt idx="93">
                  <c:v>9.1941533108452655E-2</c:v>
                </c:pt>
                <c:pt idx="94">
                  <c:v>8.6720129040623761E-2</c:v>
                </c:pt>
                <c:pt idx="95">
                  <c:v>8.194669458059356E-2</c:v>
                </c:pt>
                <c:pt idx="96">
                  <c:v>7.757126292339811E-2</c:v>
                </c:pt>
                <c:pt idx="97">
                  <c:v>7.3550568125961946E-2</c:v>
                </c:pt>
                <c:pt idx="98">
                  <c:v>6.9847015422432546E-2</c:v>
                </c:pt>
                <c:pt idx="99">
                  <c:v>6.6427826819204339E-2</c:v>
                </c:pt>
                <c:pt idx="100">
                  <c:v>6.3264329801103858E-2</c:v>
                </c:pt>
                <c:pt idx="101">
                  <c:v>6.0331363184062958E-2</c:v>
                </c:pt>
                <c:pt idx="102">
                  <c:v>5.7606779133690722E-2</c:v>
                </c:pt>
                <c:pt idx="103">
                  <c:v>5.5071024366362242E-2</c:v>
                </c:pt>
                <c:pt idx="104">
                  <c:v>5.2706786754607715E-2</c:v>
                </c:pt>
                <c:pt idx="105">
                  <c:v>5.049869613019442E-2</c:v>
                </c:pt>
                <c:pt idx="106">
                  <c:v>4.5575396791079692E-2</c:v>
                </c:pt>
                <c:pt idx="107">
                  <c:v>4.1369352967295825E-2</c:v>
                </c:pt>
                <c:pt idx="108">
                  <c:v>3.7745366198069896E-2</c:v>
                </c:pt>
                <c:pt idx="109">
                  <c:v>3.4598837629881585E-2</c:v>
                </c:pt>
                <c:pt idx="110">
                  <c:v>3.1847816743266977E-2</c:v>
                </c:pt>
                <c:pt idx="111">
                  <c:v>2.942735361189408E-2</c:v>
                </c:pt>
                <c:pt idx="112">
                  <c:v>2.7285425771113148E-2</c:v>
                </c:pt>
                <c:pt idx="113">
                  <c:v>2.5379958941409431E-2</c:v>
                </c:pt>
                <c:pt idx="114">
                  <c:v>2.3676619160102441E-2</c:v>
                </c:pt>
                <c:pt idx="115">
                  <c:v>2.2147156612119523E-2</c:v>
                </c:pt>
                <c:pt idx="116">
                  <c:v>2.0768149221398247E-2</c:v>
                </c:pt>
                <c:pt idx="117">
                  <c:v>1.9520039463441496E-2</c:v>
                </c:pt>
                <c:pt idx="118">
                  <c:v>1.8386388716629232E-2</c:v>
                </c:pt>
                <c:pt idx="119">
                  <c:v>1.735329473138747E-2</c:v>
                </c:pt>
                <c:pt idx="120">
                  <c:v>1.6408932635575413E-2</c:v>
                </c:pt>
                <c:pt idx="121">
                  <c:v>1.5543190377341087E-2</c:v>
                </c:pt>
                <c:pt idx="122">
                  <c:v>1.47473769967158E-2</c:v>
                </c:pt>
                <c:pt idx="123">
                  <c:v>1.4013987526703464E-2</c:v>
                </c:pt>
                <c:pt idx="124">
                  <c:v>1.3336512270900824E-2</c:v>
                </c:pt>
                <c:pt idx="125">
                  <c:v>1.2709281111397908E-2</c:v>
                </c:pt>
                <c:pt idx="126">
                  <c:v>1.1586323692287293E-2</c:v>
                </c:pt>
                <c:pt idx="127">
                  <c:v>1.0612210797460331E-2</c:v>
                </c:pt>
                <c:pt idx="128">
                  <c:v>9.7612596727555401E-3</c:v>
                </c:pt>
                <c:pt idx="129">
                  <c:v>9.0131718448409615E-3</c:v>
                </c:pt>
                <c:pt idx="130">
                  <c:v>8.3517217913829933E-3</c:v>
                </c:pt>
                <c:pt idx="131">
                  <c:v>7.7638057474912481E-3</c:v>
                </c:pt>
                <c:pt idx="132">
                  <c:v>7.2387414716090781E-3</c:v>
                </c:pt>
                <c:pt idx="133">
                  <c:v>6.7677457571352351E-3</c:v>
                </c:pt>
                <c:pt idx="134">
                  <c:v>6.3435397215810818E-3</c:v>
                </c:pt>
                <c:pt idx="135">
                  <c:v>5.9600472154676121E-3</c:v>
                </c:pt>
                <c:pt idx="136">
                  <c:v>5.6121619531100952E-3</c:v>
                </c:pt>
                <c:pt idx="137">
                  <c:v>5.2955659531456201E-3</c:v>
                </c:pt>
                <c:pt idx="138">
                  <c:v>5.0065867036832579E-3</c:v>
                </c:pt>
                <c:pt idx="139">
                  <c:v>4.7420838481279093E-3</c:v>
                </c:pt>
                <c:pt idx="140">
                  <c:v>4.4993585863892793E-3</c:v>
                </c:pt>
                <c:pt idx="141">
                  <c:v>2.878932990922789E-3</c:v>
                </c:pt>
                <c:pt idx="142">
                  <c:v>2.0593834621869256E-3</c:v>
                </c:pt>
                <c:pt idx="143">
                  <c:v>1.6177295738477593E-3</c:v>
                </c:pt>
                <c:pt idx="144">
                  <c:v>1.4127346702488275E-3</c:v>
                </c:pt>
                <c:pt idx="145">
                  <c:v>1.4298599715002469E-3</c:v>
                </c:pt>
                <c:pt idx="146">
                  <c:v>1.6106293022351004E-3</c:v>
                </c:pt>
                <c:pt idx="147">
                  <c:v>1.2902077908646392E-3</c:v>
                </c:pt>
                <c:pt idx="148">
                  <c:v>7.7751051408891936E-4</c:v>
                </c:pt>
                <c:pt idx="149">
                  <c:v>5.3032982237266602E-4</c:v>
                </c:pt>
                <c:pt idx="150">
                  <c:v>4.1039628354533342E-4</c:v>
                </c:pt>
                <c:pt idx="151">
                  <c:v>3.4170846840952951E-4</c:v>
                </c:pt>
                <c:pt idx="152">
                  <c:v>2.9815775774733044E-4</c:v>
                </c:pt>
                <c:pt idx="153">
                  <c:v>2.7041072898625895E-4</c:v>
                </c:pt>
                <c:pt idx="154">
                  <c:v>2.5592111831784781E-4</c:v>
                </c:pt>
                <c:pt idx="155">
                  <c:v>2.7770172328189791E-4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974-1148-9CD9-A2EF8A8CBC11}"/>
            </c:ext>
          </c:extLst>
        </c:ser>
        <c:ser>
          <c:idx val="5"/>
          <c:order val="2"/>
          <c:spPr>
            <a:ln>
              <a:solidFill>
                <a:srgbClr val="FF0000"/>
              </a:solidFill>
            </a:ln>
          </c:spPr>
          <c:xVal>
            <c:numRef>
              <c:f>Calculs!$B$3:$B$158</c:f>
              <c:numCache>
                <c:formatCode>General</c:formatCode>
                <c:ptCount val="15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102</c:v>
                </c:pt>
                <c:pt idx="82">
                  <c:v>104</c:v>
                </c:pt>
                <c:pt idx="83">
                  <c:v>106</c:v>
                </c:pt>
                <c:pt idx="84">
                  <c:v>108</c:v>
                </c:pt>
                <c:pt idx="85">
                  <c:v>110</c:v>
                </c:pt>
                <c:pt idx="86">
                  <c:v>112</c:v>
                </c:pt>
                <c:pt idx="87">
                  <c:v>114</c:v>
                </c:pt>
                <c:pt idx="88">
                  <c:v>116</c:v>
                </c:pt>
                <c:pt idx="89">
                  <c:v>118</c:v>
                </c:pt>
                <c:pt idx="90">
                  <c:v>120</c:v>
                </c:pt>
                <c:pt idx="91">
                  <c:v>122</c:v>
                </c:pt>
                <c:pt idx="92">
                  <c:v>124</c:v>
                </c:pt>
                <c:pt idx="93">
                  <c:v>126</c:v>
                </c:pt>
                <c:pt idx="94">
                  <c:v>128</c:v>
                </c:pt>
                <c:pt idx="95">
                  <c:v>130</c:v>
                </c:pt>
                <c:pt idx="96">
                  <c:v>132</c:v>
                </c:pt>
                <c:pt idx="97">
                  <c:v>134</c:v>
                </c:pt>
                <c:pt idx="98">
                  <c:v>136</c:v>
                </c:pt>
                <c:pt idx="99">
                  <c:v>138</c:v>
                </c:pt>
                <c:pt idx="100">
                  <c:v>140</c:v>
                </c:pt>
                <c:pt idx="101">
                  <c:v>142</c:v>
                </c:pt>
                <c:pt idx="102">
                  <c:v>144</c:v>
                </c:pt>
                <c:pt idx="103">
                  <c:v>146</c:v>
                </c:pt>
                <c:pt idx="104">
                  <c:v>148</c:v>
                </c:pt>
                <c:pt idx="105">
                  <c:v>150</c:v>
                </c:pt>
                <c:pt idx="106">
                  <c:v>155</c:v>
                </c:pt>
                <c:pt idx="107">
                  <c:v>160</c:v>
                </c:pt>
                <c:pt idx="108">
                  <c:v>165</c:v>
                </c:pt>
                <c:pt idx="109">
                  <c:v>170</c:v>
                </c:pt>
                <c:pt idx="110">
                  <c:v>175</c:v>
                </c:pt>
                <c:pt idx="111">
                  <c:v>180</c:v>
                </c:pt>
                <c:pt idx="112">
                  <c:v>185</c:v>
                </c:pt>
                <c:pt idx="113">
                  <c:v>190</c:v>
                </c:pt>
                <c:pt idx="114">
                  <c:v>195</c:v>
                </c:pt>
                <c:pt idx="115">
                  <c:v>200</c:v>
                </c:pt>
                <c:pt idx="116">
                  <c:v>205</c:v>
                </c:pt>
                <c:pt idx="117">
                  <c:v>210</c:v>
                </c:pt>
                <c:pt idx="118">
                  <c:v>215</c:v>
                </c:pt>
                <c:pt idx="119">
                  <c:v>220</c:v>
                </c:pt>
                <c:pt idx="120">
                  <c:v>225</c:v>
                </c:pt>
                <c:pt idx="121">
                  <c:v>230</c:v>
                </c:pt>
                <c:pt idx="122">
                  <c:v>235</c:v>
                </c:pt>
                <c:pt idx="123">
                  <c:v>240</c:v>
                </c:pt>
                <c:pt idx="124">
                  <c:v>245</c:v>
                </c:pt>
                <c:pt idx="125">
                  <c:v>250</c:v>
                </c:pt>
                <c:pt idx="126">
                  <c:v>260</c:v>
                </c:pt>
                <c:pt idx="127">
                  <c:v>270</c:v>
                </c:pt>
                <c:pt idx="128">
                  <c:v>280</c:v>
                </c:pt>
                <c:pt idx="129">
                  <c:v>290</c:v>
                </c:pt>
                <c:pt idx="130">
                  <c:v>300</c:v>
                </c:pt>
                <c:pt idx="131">
                  <c:v>310</c:v>
                </c:pt>
                <c:pt idx="132">
                  <c:v>320</c:v>
                </c:pt>
                <c:pt idx="133">
                  <c:v>330</c:v>
                </c:pt>
                <c:pt idx="134">
                  <c:v>340</c:v>
                </c:pt>
                <c:pt idx="135">
                  <c:v>350</c:v>
                </c:pt>
                <c:pt idx="136">
                  <c:v>360</c:v>
                </c:pt>
                <c:pt idx="137">
                  <c:v>370</c:v>
                </c:pt>
                <c:pt idx="138">
                  <c:v>380</c:v>
                </c:pt>
                <c:pt idx="139">
                  <c:v>390</c:v>
                </c:pt>
                <c:pt idx="140">
                  <c:v>400</c:v>
                </c:pt>
                <c:pt idx="141">
                  <c:v>500</c:v>
                </c:pt>
                <c:pt idx="142">
                  <c:v>600</c:v>
                </c:pt>
                <c:pt idx="143">
                  <c:v>700</c:v>
                </c:pt>
                <c:pt idx="144">
                  <c:v>800</c:v>
                </c:pt>
                <c:pt idx="145">
                  <c:v>900</c:v>
                </c:pt>
                <c:pt idx="146">
                  <c:v>1000</c:v>
                </c:pt>
                <c:pt idx="147">
                  <c:v>1100</c:v>
                </c:pt>
                <c:pt idx="148">
                  <c:v>1200</c:v>
                </c:pt>
                <c:pt idx="149">
                  <c:v>1300</c:v>
                </c:pt>
                <c:pt idx="150">
                  <c:v>1400</c:v>
                </c:pt>
                <c:pt idx="151">
                  <c:v>1500</c:v>
                </c:pt>
                <c:pt idx="152">
                  <c:v>1600</c:v>
                </c:pt>
                <c:pt idx="153">
                  <c:v>1700</c:v>
                </c:pt>
                <c:pt idx="154">
                  <c:v>1800</c:v>
                </c:pt>
                <c:pt idx="155">
                  <c:v>2000</c:v>
                </c:pt>
              </c:numCache>
            </c:numRef>
          </c:xVal>
          <c:yVal>
            <c:numRef>
              <c:f>Calculs!$AI$3:$AI$158</c:f>
              <c:numCache>
                <c:formatCode>0.00E+00</c:formatCode>
                <c:ptCount val="156"/>
                <c:pt idx="0">
                  <c:v>1.3532777363762349E-2</c:v>
                </c:pt>
                <c:pt idx="1">
                  <c:v>1.5111492160425066E-2</c:v>
                </c:pt>
                <c:pt idx="2">
                  <c:v>1.6800831921616854E-2</c:v>
                </c:pt>
                <c:pt idx="3">
                  <c:v>1.8606806984114543E-2</c:v>
                </c:pt>
                <c:pt idx="4">
                  <c:v>2.0535972849319628E-2</c:v>
                </c:pt>
                <c:pt idx="5">
                  <c:v>2.2595468526053319E-2</c:v>
                </c:pt>
                <c:pt idx="6">
                  <c:v>2.4793059377530735E-2</c:v>
                </c:pt>
                <c:pt idx="7">
                  <c:v>2.7137184747287213E-2</c:v>
                </c:pt>
                <c:pt idx="8">
                  <c:v>2.9637010684808618E-2</c:v>
                </c:pt>
                <c:pt idx="9">
                  <c:v>3.2302488133848284E-2</c:v>
                </c:pt>
                <c:pt idx="10">
                  <c:v>3.514441698533155E-2</c:v>
                </c:pt>
                <c:pt idx="11">
                  <c:v>3.8174516431686789E-2</c:v>
                </c:pt>
                <c:pt idx="12">
                  <c:v>4.1405502089735258E-2</c:v>
                </c:pt>
                <c:pt idx="13">
                  <c:v>4.4851170382971706E-2</c:v>
                </c:pt>
                <c:pt idx="14">
                  <c:v>4.8526490688922008E-2</c:v>
                </c:pt>
                <c:pt idx="15">
                  <c:v>5.2447705760013674E-2</c:v>
                </c:pt>
                <c:pt idx="16">
                  <c:v>5.6632440912162796E-2</c:v>
                </c:pt>
                <c:pt idx="17">
                  <c:v>6.109982243839418E-2</c:v>
                </c:pt>
                <c:pt idx="18">
                  <c:v>6.5870605637316948E-2</c:v>
                </c:pt>
                <c:pt idx="19">
                  <c:v>7.0967312737760802E-2</c:v>
                </c:pt>
                <c:pt idx="20">
                  <c:v>7.6414380838492724E-2</c:v>
                </c:pt>
                <c:pt idx="21">
                  <c:v>8.2238319748663802E-2</c:v>
                </c:pt>
                <c:pt idx="22">
                  <c:v>8.8467879289050311E-2</c:v>
                </c:pt>
                <c:pt idx="23">
                  <c:v>9.5134225169407727E-2</c:v>
                </c:pt>
                <c:pt idx="24">
                  <c:v>0.10227112195882671</c:v>
                </c:pt>
                <c:pt idx="25">
                  <c:v>0.10991512087217159</c:v>
                </c:pt>
                <c:pt idx="26">
                  <c:v>0.11810574905308446</c:v>
                </c:pt>
                <c:pt idx="27">
                  <c:v>0.1268856956790515</c:v>
                </c:pt>
                <c:pt idx="28">
                  <c:v>0.13630098846814664</c:v>
                </c:pt>
                <c:pt idx="29">
                  <c:v>0.14640115193784475</c:v>
                </c:pt>
                <c:pt idx="30">
                  <c:v>0.1572393359444092</c:v>
                </c:pt>
                <c:pt idx="31">
                  <c:v>0.16887239949353838</c:v>
                </c:pt>
                <c:pt idx="32">
                  <c:v>0.18136093042239299</c:v>
                </c:pt>
                <c:pt idx="33">
                  <c:v>0.19476917616858436</c:v>
                </c:pt>
                <c:pt idx="34">
                  <c:v>0.20916485432867649</c:v>
                </c:pt>
                <c:pt idx="35">
                  <c:v>0.22461880396284384</c:v>
                </c:pt>
                <c:pt idx="36">
                  <c:v>0.24120442958268917</c:v>
                </c:pt>
                <c:pt idx="37">
                  <c:v>0.25899687954483941</c:v>
                </c:pt>
                <c:pt idx="38">
                  <c:v>0.27807188943641825</c:v>
                </c:pt>
                <c:pt idx="39">
                  <c:v>0.29850420956157542</c:v>
                </c:pt>
                <c:pt idx="40">
                  <c:v>0.3203655248486128</c:v>
                </c:pt>
                <c:pt idx="41">
                  <c:v>0.34372176706074919</c:v>
                </c:pt>
                <c:pt idx="42">
                  <c:v>0.36862971561865943</c:v>
                </c:pt>
                <c:pt idx="43">
                  <c:v>0.39513278820046926</c:v>
                </c:pt>
                <c:pt idx="44">
                  <c:v>0.42325594037369285</c:v>
                </c:pt>
                <c:pt idx="45">
                  <c:v>0.45299963087849093</c:v>
                </c:pt>
                <c:pt idx="46">
                  <c:v>0.4843328728345031</c:v>
                </c:pt>
                <c:pt idx="47">
                  <c:v>0.51718548827357247</c:v>
                </c:pt>
                <c:pt idx="48">
                  <c:v>0.55143981982652823</c:v>
                </c:pt>
                <c:pt idx="49">
                  <c:v>0.58692233101761992</c:v>
                </c:pt>
                <c:pt idx="50">
                  <c:v>0.62339573985283103</c:v>
                </c:pt>
                <c:pt idx="51">
                  <c:v>0.66055256179739641</c:v>
                </c:pt>
                <c:pt idx="52">
                  <c:v>0.69801115447075968</c:v>
                </c:pt>
                <c:pt idx="53">
                  <c:v>0.73531550614034036</c:v>
                </c:pt>
                <c:pt idx="54">
                  <c:v>0.7719400268593799</c:v>
                </c:pt>
                <c:pt idx="55">
                  <c:v>0.80730041349213033</c:v>
                </c:pt>
                <c:pt idx="56">
                  <c:v>0.84077121118186082</c:v>
                </c:pt>
                <c:pt idx="57">
                  <c:v>0.8717099688549208</c:v>
                </c:pt>
                <c:pt idx="58">
                  <c:v>0.89948693859822104</c:v>
                </c:pt>
                <c:pt idx="59">
                  <c:v>0.92351823545838685</c:v>
                </c:pt>
                <c:pt idx="60">
                  <c:v>0.94329946575954338</c:v>
                </c:pt>
                <c:pt idx="61">
                  <c:v>0.95843628769976641</c:v>
                </c:pt>
                <c:pt idx="62">
                  <c:v>0.96866838447259274</c:v>
                </c:pt>
                <c:pt idx="63">
                  <c:v>0.97388398619942718</c:v>
                </c:pt>
                <c:pt idx="64">
                  <c:v>0.97412328692487138</c:v>
                </c:pt>
                <c:pt idx="65">
                  <c:v>0.96957062593270171</c:v>
                </c:pt>
                <c:pt idx="66">
                  <c:v>0.96053681025041238</c:v>
                </c:pt>
                <c:pt idx="67">
                  <c:v>0.94743413265368182</c:v>
                </c:pt>
                <c:pt idx="68">
                  <c:v>0.93074727860603446</c:v>
                </c:pt>
                <c:pt idx="69">
                  <c:v>0.91100336318803465</c:v>
                </c:pt>
                <c:pt idx="70">
                  <c:v>0.88874388764876533</c:v>
                </c:pt>
                <c:pt idx="71">
                  <c:v>0.86450063936558341</c:v>
                </c:pt>
                <c:pt idx="72">
                  <c:v>0.8387766864694115</c:v>
                </c:pt>
                <c:pt idx="73">
                  <c:v>0.81203281291188834</c:v>
                </c:pt>
                <c:pt idx="74">
                  <c:v>0.78467911062460771</c:v>
                </c:pt>
                <c:pt idx="75">
                  <c:v>0.75707103425597622</c:v>
                </c:pt>
                <c:pt idx="76">
                  <c:v>0.72950901959798842</c:v>
                </c:pt>
                <c:pt idx="77">
                  <c:v>0.70224072714208785</c:v>
                </c:pt>
                <c:pt idx="78">
                  <c:v>0.67546504433907861</c:v>
                </c:pt>
                <c:pt idx="79">
                  <c:v>0.64933711443872832</c:v>
                </c:pt>
                <c:pt idx="80">
                  <c:v>0.62397381716191502</c:v>
                </c:pt>
                <c:pt idx="81">
                  <c:v>0.57585013725913425</c:v>
                </c:pt>
                <c:pt idx="82">
                  <c:v>0.53146553122600348</c:v>
                </c:pt>
                <c:pt idx="83">
                  <c:v>0.49089334148598895</c:v>
                </c:pt>
                <c:pt idx="84">
                  <c:v>0.45402041730810883</c:v>
                </c:pt>
                <c:pt idx="85">
                  <c:v>0.4206269279675896</c:v>
                </c:pt>
                <c:pt idx="86">
                  <c:v>0.39044024640255259</c:v>
                </c:pt>
                <c:pt idx="87">
                  <c:v>0.36316954735084894</c:v>
                </c:pt>
                <c:pt idx="88">
                  <c:v>0.3385268787672846</c:v>
                </c:pt>
                <c:pt idx="89">
                  <c:v>0.31623914811330145</c:v>
                </c:pt>
                <c:pt idx="90">
                  <c:v>0.29605422452606811</c:v>
                </c:pt>
                <c:pt idx="91">
                  <c:v>0.27774336279437373</c:v>
                </c:pt>
                <c:pt idx="92">
                  <c:v>0.2611014203411357</c:v>
                </c:pt>
                <c:pt idx="93">
                  <c:v>0.24594582246861751</c:v>
                </c:pt>
                <c:pt idx="94">
                  <c:v>0.23211488079148523</c:v>
                </c:pt>
                <c:pt idx="95">
                  <c:v>0.21946583768027306</c:v>
                </c:pt>
                <c:pt idx="96">
                  <c:v>0.20787285878709794</c:v>
                </c:pt>
                <c:pt idx="97">
                  <c:v>0.19722509956520951</c:v>
                </c:pt>
                <c:pt idx="98">
                  <c:v>0.1874249115020874</c:v>
                </c:pt>
                <c:pt idx="99">
                  <c:v>0.17838621694431078</c:v>
                </c:pt>
                <c:pt idx="100">
                  <c:v>0.17003305951297476</c:v>
                </c:pt>
                <c:pt idx="101">
                  <c:v>0.16229832468766558</c:v>
                </c:pt>
                <c:pt idx="102">
                  <c:v>0.15512261860448462</c:v>
                </c:pt>
                <c:pt idx="103">
                  <c:v>0.1484532901740957</c:v>
                </c:pt>
                <c:pt idx="104">
                  <c:v>0.14224358081944688</c:v>
                </c:pt>
                <c:pt idx="105">
                  <c:v>0.13645188653950147</c:v>
                </c:pt>
                <c:pt idx="106">
                  <c:v>0.12356769409875756</c:v>
                </c:pt>
                <c:pt idx="107">
                  <c:v>0.11259445416290137</c:v>
                </c:pt>
                <c:pt idx="108">
                  <c:v>0.10316551185854606</c:v>
                </c:pt>
                <c:pt idx="109">
                  <c:v>9.499782283286029E-2</c:v>
                </c:pt>
                <c:pt idx="110">
                  <c:v>8.7870368294935997E-2</c:v>
                </c:pt>
                <c:pt idx="111">
                  <c:v>8.1608679513502924E-2</c:v>
                </c:pt>
                <c:pt idx="112">
                  <c:v>7.6073620778177253E-2</c:v>
                </c:pt>
                <c:pt idx="113">
                  <c:v>7.1153167983647347E-2</c:v>
                </c:pt>
                <c:pt idx="114">
                  <c:v>6.6756316119038539E-2</c:v>
                </c:pt>
                <c:pt idx="115">
                  <c:v>6.2808515848643665E-2</c:v>
                </c:pt>
                <c:pt idx="116">
                  <c:v>5.9248220109059613E-2</c:v>
                </c:pt>
                <c:pt idx="117">
                  <c:v>5.6024244961391134E-2</c:v>
                </c:pt>
                <c:pt idx="118">
                  <c:v>5.3093733820296585E-2</c:v>
                </c:pt>
                <c:pt idx="119">
                  <c:v>5.0420573171198413E-2</c:v>
                </c:pt>
                <c:pt idx="120">
                  <c:v>4.797414928549526E-2</c:v>
                </c:pt>
                <c:pt idx="121">
                  <c:v>4.5728364783276021E-2</c:v>
                </c:pt>
                <c:pt idx="122">
                  <c:v>4.3660854888208256E-2</c:v>
                </c:pt>
                <c:pt idx="123">
                  <c:v>4.1752358385505395E-2</c:v>
                </c:pt>
                <c:pt idx="124">
                  <c:v>3.998620934970365E-2</c:v>
                </c:pt>
                <c:pt idx="125">
                  <c:v>3.8347923839683551E-2</c:v>
                </c:pt>
                <c:pt idx="126">
                  <c:v>3.5405948825033007E-2</c:v>
                </c:pt>
                <c:pt idx="127">
                  <c:v>3.2842759247620479E-2</c:v>
                </c:pt>
                <c:pt idx="128">
                  <c:v>3.0593242168938328E-2</c:v>
                </c:pt>
                <c:pt idx="129">
                  <c:v>2.8606056569865923E-2</c:v>
                </c:pt>
                <c:pt idx="130">
                  <c:v>2.6840235700707482E-2</c:v>
                </c:pt>
                <c:pt idx="131">
                  <c:v>2.526273577689031E-2</c:v>
                </c:pt>
                <c:pt idx="132">
                  <c:v>2.3846640123137197E-2</c:v>
                </c:pt>
                <c:pt idx="133">
                  <c:v>2.2569824945635975E-2</c:v>
                </c:pt>
                <c:pt idx="134">
                  <c:v>2.1413955250149108E-2</c:v>
                </c:pt>
                <c:pt idx="135">
                  <c:v>2.0363720226343363E-2</c:v>
                </c:pt>
                <c:pt idx="136">
                  <c:v>1.940624459888507E-2</c:v>
                </c:pt>
                <c:pt idx="137">
                  <c:v>1.8530630848372143E-2</c:v>
                </c:pt>
                <c:pt idx="138">
                  <c:v>1.7727599853786913E-2</c:v>
                </c:pt>
                <c:pt idx="139">
                  <c:v>1.6989206324204087E-2</c:v>
                </c:pt>
                <c:pt idx="140">
                  <c:v>1.630861161269137E-2</c:v>
                </c:pt>
                <c:pt idx="141">
                  <c:v>1.1685676243125331E-2</c:v>
                </c:pt>
                <c:pt idx="142">
                  <c:v>9.3131074371588518E-3</c:v>
                </c:pt>
                <c:pt idx="143">
                  <c:v>8.0412794751536509E-3</c:v>
                </c:pt>
                <c:pt idx="144">
                  <c:v>7.2977394535655993E-3</c:v>
                </c:pt>
                <c:pt idx="145">
                  <c:v>6.5440654718786906E-3</c:v>
                </c:pt>
                <c:pt idx="146">
                  <c:v>5.4393379922165197E-3</c:v>
                </c:pt>
                <c:pt idx="147">
                  <c:v>4.2597747913611927E-3</c:v>
                </c:pt>
                <c:pt idx="148">
                  <c:v>3.3489600291666255E-3</c:v>
                </c:pt>
                <c:pt idx="149">
                  <c:v>2.7317116117360207E-3</c:v>
                </c:pt>
                <c:pt idx="150">
                  <c:v>2.319442229308355E-3</c:v>
                </c:pt>
                <c:pt idx="151">
                  <c:v>2.0396934104648379E-3</c:v>
                </c:pt>
                <c:pt idx="152">
                  <c:v>1.8504433396804298E-3</c:v>
                </c:pt>
                <c:pt idx="153">
                  <c:v>1.7303359202319735E-3</c:v>
                </c:pt>
                <c:pt idx="154">
                  <c:v>1.6686414426815288E-3</c:v>
                </c:pt>
                <c:pt idx="155">
                  <c:v>1.642015108629602E-3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974-1148-9CD9-A2EF8A8CBC11}"/>
            </c:ext>
          </c:extLst>
        </c:ser>
        <c:ser>
          <c:idx val="0"/>
          <c:order val="3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Calculs!$B$3:$B$158</c:f>
              <c:numCache>
                <c:formatCode>General</c:formatCode>
                <c:ptCount val="15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102</c:v>
                </c:pt>
                <c:pt idx="82">
                  <c:v>104</c:v>
                </c:pt>
                <c:pt idx="83">
                  <c:v>106</c:v>
                </c:pt>
                <c:pt idx="84">
                  <c:v>108</c:v>
                </c:pt>
                <c:pt idx="85">
                  <c:v>110</c:v>
                </c:pt>
                <c:pt idx="86">
                  <c:v>112</c:v>
                </c:pt>
                <c:pt idx="87">
                  <c:v>114</c:v>
                </c:pt>
                <c:pt idx="88">
                  <c:v>116</c:v>
                </c:pt>
                <c:pt idx="89">
                  <c:v>118</c:v>
                </c:pt>
                <c:pt idx="90">
                  <c:v>120</c:v>
                </c:pt>
                <c:pt idx="91">
                  <c:v>122</c:v>
                </c:pt>
                <c:pt idx="92">
                  <c:v>124</c:v>
                </c:pt>
                <c:pt idx="93">
                  <c:v>126</c:v>
                </c:pt>
                <c:pt idx="94">
                  <c:v>128</c:v>
                </c:pt>
                <c:pt idx="95">
                  <c:v>130</c:v>
                </c:pt>
                <c:pt idx="96">
                  <c:v>132</c:v>
                </c:pt>
                <c:pt idx="97">
                  <c:v>134</c:v>
                </c:pt>
                <c:pt idx="98">
                  <c:v>136</c:v>
                </c:pt>
                <c:pt idx="99">
                  <c:v>138</c:v>
                </c:pt>
                <c:pt idx="100">
                  <c:v>140</c:v>
                </c:pt>
                <c:pt idx="101">
                  <c:v>142</c:v>
                </c:pt>
                <c:pt idx="102">
                  <c:v>144</c:v>
                </c:pt>
                <c:pt idx="103">
                  <c:v>146</c:v>
                </c:pt>
                <c:pt idx="104">
                  <c:v>148</c:v>
                </c:pt>
                <c:pt idx="105">
                  <c:v>150</c:v>
                </c:pt>
                <c:pt idx="106">
                  <c:v>155</c:v>
                </c:pt>
                <c:pt idx="107">
                  <c:v>160</c:v>
                </c:pt>
                <c:pt idx="108">
                  <c:v>165</c:v>
                </c:pt>
                <c:pt idx="109">
                  <c:v>170</c:v>
                </c:pt>
                <c:pt idx="110">
                  <c:v>175</c:v>
                </c:pt>
                <c:pt idx="111">
                  <c:v>180</c:v>
                </c:pt>
                <c:pt idx="112">
                  <c:v>185</c:v>
                </c:pt>
                <c:pt idx="113">
                  <c:v>190</c:v>
                </c:pt>
                <c:pt idx="114">
                  <c:v>195</c:v>
                </c:pt>
                <c:pt idx="115">
                  <c:v>200</c:v>
                </c:pt>
                <c:pt idx="116">
                  <c:v>205</c:v>
                </c:pt>
                <c:pt idx="117">
                  <c:v>210</c:v>
                </c:pt>
                <c:pt idx="118">
                  <c:v>215</c:v>
                </c:pt>
                <c:pt idx="119">
                  <c:v>220</c:v>
                </c:pt>
                <c:pt idx="120">
                  <c:v>225</c:v>
                </c:pt>
                <c:pt idx="121">
                  <c:v>230</c:v>
                </c:pt>
                <c:pt idx="122">
                  <c:v>235</c:v>
                </c:pt>
                <c:pt idx="123">
                  <c:v>240</c:v>
                </c:pt>
                <c:pt idx="124">
                  <c:v>245</c:v>
                </c:pt>
                <c:pt idx="125">
                  <c:v>250</c:v>
                </c:pt>
                <c:pt idx="126">
                  <c:v>260</c:v>
                </c:pt>
                <c:pt idx="127">
                  <c:v>270</c:v>
                </c:pt>
                <c:pt idx="128">
                  <c:v>280</c:v>
                </c:pt>
                <c:pt idx="129">
                  <c:v>290</c:v>
                </c:pt>
                <c:pt idx="130">
                  <c:v>300</c:v>
                </c:pt>
                <c:pt idx="131">
                  <c:v>310</c:v>
                </c:pt>
                <c:pt idx="132">
                  <c:v>320</c:v>
                </c:pt>
                <c:pt idx="133">
                  <c:v>330</c:v>
                </c:pt>
                <c:pt idx="134">
                  <c:v>340</c:v>
                </c:pt>
                <c:pt idx="135">
                  <c:v>350</c:v>
                </c:pt>
                <c:pt idx="136">
                  <c:v>360</c:v>
                </c:pt>
                <c:pt idx="137">
                  <c:v>370</c:v>
                </c:pt>
                <c:pt idx="138">
                  <c:v>380</c:v>
                </c:pt>
                <c:pt idx="139">
                  <c:v>390</c:v>
                </c:pt>
                <c:pt idx="140">
                  <c:v>400</c:v>
                </c:pt>
                <c:pt idx="141">
                  <c:v>500</c:v>
                </c:pt>
                <c:pt idx="142">
                  <c:v>600</c:v>
                </c:pt>
                <c:pt idx="143">
                  <c:v>700</c:v>
                </c:pt>
                <c:pt idx="144">
                  <c:v>800</c:v>
                </c:pt>
                <c:pt idx="145">
                  <c:v>900</c:v>
                </c:pt>
                <c:pt idx="146">
                  <c:v>1000</c:v>
                </c:pt>
                <c:pt idx="147">
                  <c:v>1100</c:v>
                </c:pt>
                <c:pt idx="148">
                  <c:v>1200</c:v>
                </c:pt>
                <c:pt idx="149">
                  <c:v>1300</c:v>
                </c:pt>
                <c:pt idx="150">
                  <c:v>1400</c:v>
                </c:pt>
                <c:pt idx="151">
                  <c:v>1500</c:v>
                </c:pt>
                <c:pt idx="152">
                  <c:v>1600</c:v>
                </c:pt>
                <c:pt idx="153">
                  <c:v>1700</c:v>
                </c:pt>
                <c:pt idx="154">
                  <c:v>1800</c:v>
                </c:pt>
                <c:pt idx="155">
                  <c:v>2000</c:v>
                </c:pt>
              </c:numCache>
            </c:numRef>
          </c:xVal>
          <c:yVal>
            <c:numRef>
              <c:f>Calculs!$M$3:$M$158</c:f>
              <c:numCache>
                <c:formatCode>0.00E+00</c:formatCode>
                <c:ptCount val="156"/>
                <c:pt idx="0">
                  <c:v>5.0187318390111257E-2</c:v>
                </c:pt>
                <c:pt idx="1">
                  <c:v>5.5623352032944551E-2</c:v>
                </c:pt>
                <c:pt idx="2">
                  <c:v>6.1487091526071236E-2</c:v>
                </c:pt>
                <c:pt idx="3">
                  <c:v>6.7816660999819312E-2</c:v>
                </c:pt>
                <c:pt idx="4">
                  <c:v>7.4654439036812348E-2</c:v>
                </c:pt>
                <c:pt idx="5">
                  <c:v>8.2047469476563384E-2</c:v>
                </c:pt>
                <c:pt idx="6">
                  <c:v>9.0047906502819908E-2</c:v>
                </c:pt>
                <c:pt idx="7">
                  <c:v>9.8713489081316608E-2</c:v>
                </c:pt>
                <c:pt idx="8">
                  <c:v>0.10810803630656529</c:v>
                </c:pt>
                <c:pt idx="9">
                  <c:v>0.11830195017967804</c:v>
                </c:pt>
                <c:pt idx="10">
                  <c:v>0.12937270526264943</c:v>
                </c:pt>
                <c:pt idx="11">
                  <c:v>0.14140529487889619</c:v>
                </c:pt>
                <c:pt idx="12">
                  <c:v>0.15449259022405015</c:v>
                </c:pt>
                <c:pt idx="13">
                  <c:v>0.1687355509022993</c:v>
                </c:pt>
                <c:pt idx="14">
                  <c:v>0.18424320182859699</c:v>
                </c:pt>
                <c:pt idx="15">
                  <c:v>0.20113226084537772</c:v>
                </c:pt>
                <c:pt idx="16">
                  <c:v>0.21952626255322905</c:v>
                </c:pt>
                <c:pt idx="17">
                  <c:v>0.23955397586731952</c:v>
                </c:pt>
                <c:pt idx="18">
                  <c:v>0.26134685572955441</c:v>
                </c:pt>
                <c:pt idx="19">
                  <c:v>0.28503520514107328</c:v>
                </c:pt>
                <c:pt idx="20">
                  <c:v>0.31074265748084395</c:v>
                </c:pt>
                <c:pt idx="21">
                  <c:v>0.33857853167486363</c:v>
                </c:pt>
                <c:pt idx="22">
                  <c:v>0.36862758322559364</c:v>
                </c:pt>
                <c:pt idx="23">
                  <c:v>0.40093670302951123</c:v>
                </c:pt>
                <c:pt idx="24">
                  <c:v>0.4354982482720724</c:v>
                </c:pt>
                <c:pt idx="25">
                  <c:v>0.47222998505205427</c:v>
                </c:pt>
                <c:pt idx="26">
                  <c:v>0.51095214897157204</c:v>
                </c:pt>
                <c:pt idx="27">
                  <c:v>0.55136294716506828</c:v>
                </c:pt>
                <c:pt idx="28">
                  <c:v>0.59301494898398466</c:v>
                </c:pt>
                <c:pt idx="29">
                  <c:v>0.63529616051473181</c:v>
                </c:pt>
                <c:pt idx="30">
                  <c:v>0.6774209042374999</c:v>
                </c:pt>
                <c:pt idx="31">
                  <c:v>0.71843647262148691</c:v>
                </c:pt>
                <c:pt idx="32">
                  <c:v>0.75725125311068431</c:v>
                </c:pt>
                <c:pt idx="33">
                  <c:v>0.79268797664222512</c:v>
                </c:pt>
                <c:pt idx="34">
                  <c:v>0.82356158985669781</c:v>
                </c:pt>
                <c:pt idx="35">
                  <c:v>0.84877540158635756</c:v>
                </c:pt>
                <c:pt idx="36">
                  <c:v>0.86742301426624069</c:v>
                </c:pt>
                <c:pt idx="37">
                  <c:v>0.87887930282728588</c:v>
                </c:pt>
                <c:pt idx="38">
                  <c:v>0.88286346495210077</c:v>
                </c:pt>
                <c:pt idx="39">
                  <c:v>0.87946183745185902</c:v>
                </c:pt>
                <c:pt idx="40">
                  <c:v>0.86910667809184095</c:v>
                </c:pt>
                <c:pt idx="41">
                  <c:v>0.85251666867151477</c:v>
                </c:pt>
                <c:pt idx="42">
                  <c:v>0.83061229345131959</c:v>
                </c:pt>
                <c:pt idx="43">
                  <c:v>0.80442236310303872</c:v>
                </c:pt>
                <c:pt idx="44">
                  <c:v>0.77499656294403407</c:v>
                </c:pt>
                <c:pt idx="45">
                  <c:v>0.74333441088267416</c:v>
                </c:pt>
                <c:pt idx="46">
                  <c:v>0.7103354784512208</c:v>
                </c:pt>
                <c:pt idx="47">
                  <c:v>0.67677090066752932</c:v>
                </c:pt>
                <c:pt idx="48">
                  <c:v>0.64327299666640092</c:v>
                </c:pt>
                <c:pt idx="49">
                  <c:v>0.61033835640050915</c:v>
                </c:pt>
                <c:pt idx="50">
                  <c:v>0.57833963375627273</c:v>
                </c:pt>
                <c:pt idx="51">
                  <c:v>0.54754197711932828</c:v>
                </c:pt>
                <c:pt idx="52">
                  <c:v>0.51812104404291581</c:v>
                </c:pt>
                <c:pt idx="53">
                  <c:v>0.49018056345412264</c:v>
                </c:pt>
                <c:pt idx="54">
                  <c:v>0.46376825894881557</c:v>
                </c:pt>
                <c:pt idx="55">
                  <c:v>0.43888957608424073</c:v>
                </c:pt>
                <c:pt idx="56">
                  <c:v>0.41551907700934987</c:v>
                </c:pt>
                <c:pt idx="57">
                  <c:v>0.39360961797414951</c:v>
                </c:pt>
                <c:pt idx="58">
                  <c:v>0.37309955588390165</c:v>
                </c:pt>
                <c:pt idx="59">
                  <c:v>0.35391828031905981</c:v>
                </c:pt>
                <c:pt idx="60">
                  <c:v>0.33599036911191849</c:v>
                </c:pt>
                <c:pt idx="61">
                  <c:v>0.31923864100299382</c:v>
                </c:pt>
                <c:pt idx="62">
                  <c:v>0.30358634264651896</c:v>
                </c:pt>
                <c:pt idx="63">
                  <c:v>0.2889586680841949</c:v>
                </c:pt>
                <c:pt idx="64">
                  <c:v>0.2752837716004306</c:v>
                </c:pt>
                <c:pt idx="65">
                  <c:v>0.2624934019241858</c:v>
                </c:pt>
                <c:pt idx="66">
                  <c:v>0.250523257843558</c:v>
                </c:pt>
                <c:pt idx="67">
                  <c:v>0.23931314239568702</c:v>
                </c:pt>
                <c:pt idx="68">
                  <c:v>0.22880697441102882</c:v>
                </c:pt>
                <c:pt idx="69">
                  <c:v>0.21895270168715575</c:v>
                </c:pt>
                <c:pt idx="70">
                  <c:v>0.20970214877835991</c:v>
                </c:pt>
                <c:pt idx="71">
                  <c:v>0.20101082369812562</c:v>
                </c:pt>
                <c:pt idx="72">
                  <c:v>0.19283770120677224</c:v>
                </c:pt>
                <c:pt idx="73">
                  <c:v>0.18514499534851592</c:v>
                </c:pt>
                <c:pt idx="74">
                  <c:v>0.17789793014637834</c:v>
                </c:pt>
                <c:pt idx="75">
                  <c:v>0.17106451456944205</c:v>
                </c:pt>
                <c:pt idx="76">
                  <c:v>0.16461532582568883</c:v>
                </c:pt>
                <c:pt idx="77">
                  <c:v>0.158523303527354</c:v>
                </c:pt>
                <c:pt idx="78">
                  <c:v>0.15276355618705617</c:v>
                </c:pt>
                <c:pt idx="79">
                  <c:v>0.14731318072671906</c:v>
                </c:pt>
                <c:pt idx="80">
                  <c:v>0.14215109513753665</c:v>
                </c:pt>
                <c:pt idx="81">
                  <c:v>0.13261565678528686</c:v>
                </c:pt>
                <c:pt idx="82">
                  <c:v>0.12401944416607802</c:v>
                </c:pt>
                <c:pt idx="83">
                  <c:v>0.11624514895766802</c:v>
                </c:pt>
                <c:pt idx="84">
                  <c:v>0.10919261107747069</c:v>
                </c:pt>
                <c:pt idx="85">
                  <c:v>0.10277604216416014</c:v>
                </c:pt>
                <c:pt idx="86">
                  <c:v>9.6921722842824964E-2</c:v>
                </c:pt>
                <c:pt idx="87">
                  <c:v>9.156609398529636E-2</c:v>
                </c:pt>
                <c:pt idx="88">
                  <c:v>8.6654173609466922E-2</c:v>
                </c:pt>
                <c:pt idx="89">
                  <c:v>8.2138242016740914E-2</c:v>
                </c:pt>
                <c:pt idx="90">
                  <c:v>7.797674756128592E-2</c:v>
                </c:pt>
                <c:pt idx="91">
                  <c:v>7.4133393868558217E-2</c:v>
                </c:pt>
                <c:pt idx="92">
                  <c:v>7.0576376398892138E-2</c:v>
                </c:pt>
                <c:pt idx="93">
                  <c:v>6.7277742113612482E-2</c:v>
                </c:pt>
                <c:pt idx="94">
                  <c:v>6.4212850810906441E-2</c:v>
                </c:pt>
                <c:pt idx="95">
                  <c:v>6.1359920623395126E-2</c:v>
                </c:pt>
                <c:pt idx="96">
                  <c:v>5.8699643361270648E-2</c:v>
                </c:pt>
                <c:pt idx="97">
                  <c:v>5.6214857976844002E-2</c:v>
                </c:pt>
                <c:pt idx="98">
                  <c:v>5.3890272530375483E-2</c:v>
                </c:pt>
                <c:pt idx="99">
                  <c:v>5.1712226745775913E-2</c:v>
                </c:pt>
                <c:pt idx="100">
                  <c:v>4.9668488634044494E-2</c:v>
                </c:pt>
                <c:pt idx="101">
                  <c:v>4.7748079793683007E-2</c:v>
                </c:pt>
                <c:pt idx="102">
                  <c:v>4.5941124920431009E-2</c:v>
                </c:pt>
                <c:pt idx="103">
                  <c:v>4.4238721813503745E-2</c:v>
                </c:pt>
                <c:pt idx="104">
                  <c:v>4.2632828784182619E-2</c:v>
                </c:pt>
                <c:pt idx="105">
                  <c:v>4.1116166881085325E-2</c:v>
                </c:pt>
                <c:pt idx="106">
                  <c:v>3.767304557084461E-2</c:v>
                </c:pt>
                <c:pt idx="107">
                  <c:v>3.4660083308477363E-2</c:v>
                </c:pt>
                <c:pt idx="108">
                  <c:v>3.2007363462178806E-2</c:v>
                </c:pt>
                <c:pt idx="109">
                  <c:v>2.965872179298068E-2</c:v>
                </c:pt>
                <c:pt idx="110">
                  <c:v>2.7568615802905372E-2</c:v>
                </c:pt>
                <c:pt idx="111">
                  <c:v>2.5699794678911925E-2</c:v>
                </c:pt>
                <c:pt idx="112">
                  <c:v>2.4021544640652426E-2</c:v>
                </c:pt>
                <c:pt idx="113">
                  <c:v>2.2508353091119315E-2</c:v>
                </c:pt>
                <c:pt idx="114">
                  <c:v>2.1138881206959503E-2</c:v>
                </c:pt>
                <c:pt idx="115">
                  <c:v>1.989516620993681E-2</c:v>
                </c:pt>
                <c:pt idx="116">
                  <c:v>1.8761996449519147E-2</c:v>
                </c:pt>
                <c:pt idx="117">
                  <c:v>1.7726417774558856E-2</c:v>
                </c:pt>
                <c:pt idx="118">
                  <c:v>1.6777340560759413E-2</c:v>
                </c:pt>
                <c:pt idx="119">
                  <c:v>1.5905224571272747E-2</c:v>
                </c:pt>
                <c:pt idx="120">
                  <c:v>1.5101824489101245E-2</c:v>
                </c:pt>
                <c:pt idx="121">
                  <c:v>1.4359983104146434E-2</c:v>
                </c:pt>
                <c:pt idx="122">
                  <c:v>1.3673462199570885E-2</c:v>
                </c:pt>
                <c:pt idx="123">
                  <c:v>1.3036803464313573E-2</c:v>
                </c:pt>
                <c:pt idx="124">
                  <c:v>1.2445213474005845E-2</c:v>
                </c:pt>
                <c:pt idx="125">
                  <c:v>1.1894468081905529E-2</c:v>
                </c:pt>
                <c:pt idx="126">
                  <c:v>1.0900994540639752E-2</c:v>
                </c:pt>
                <c:pt idx="127">
                  <c:v>1.0031243273725288E-2</c:v>
                </c:pt>
                <c:pt idx="128">
                  <c:v>9.2652213551417395E-3</c:v>
                </c:pt>
                <c:pt idx="129">
                  <c:v>8.5868595224699584E-3</c:v>
                </c:pt>
                <c:pt idx="130">
                  <c:v>7.9831168860146073E-3</c:v>
                </c:pt>
                <c:pt idx="131">
                  <c:v>7.4433163693080617E-3</c:v>
                </c:pt>
                <c:pt idx="132">
                  <c:v>6.9586451151597561E-3</c:v>
                </c:pt>
                <c:pt idx="133">
                  <c:v>6.5217745020873519E-3</c:v>
                </c:pt>
                <c:pt idx="134">
                  <c:v>6.1265680119767518E-3</c:v>
                </c:pt>
                <c:pt idx="135">
                  <c:v>5.7678543959218675E-3</c:v>
                </c:pt>
                <c:pt idx="136">
                  <c:v>5.4412499132444614E-3</c:v>
                </c:pt>
                <c:pt idx="137">
                  <c:v>5.1430178300205798E-3</c:v>
                </c:pt>
                <c:pt idx="138">
                  <c:v>4.8699564783348803E-3</c:v>
                </c:pt>
                <c:pt idx="139">
                  <c:v>4.6193094041385718E-3</c:v>
                </c:pt>
                <c:pt idx="140">
                  <c:v>4.388692740982969E-3</c:v>
                </c:pt>
                <c:pt idx="141">
                  <c:v>2.8338352829070379E-3</c:v>
                </c:pt>
                <c:pt idx="142">
                  <c:v>2.037054129475524E-3</c:v>
                </c:pt>
                <c:pt idx="143">
                  <c:v>1.6048779664585844E-3</c:v>
                </c:pt>
                <c:pt idx="144">
                  <c:v>1.4041645965907623E-3</c:v>
                </c:pt>
                <c:pt idx="145">
                  <c:v>1.423017510589597E-3</c:v>
                </c:pt>
                <c:pt idx="146">
                  <c:v>1.604347209201662E-3</c:v>
                </c:pt>
                <c:pt idx="147">
                  <c:v>1.2859843278918426E-3</c:v>
                </c:pt>
                <c:pt idx="148">
                  <c:v>7.7536703998293266E-4</c:v>
                </c:pt>
                <c:pt idx="149">
                  <c:v>5.2908763602210751E-4</c:v>
                </c:pt>
                <c:pt idx="150">
                  <c:v>4.0956961243454604E-4</c:v>
                </c:pt>
                <c:pt idx="151">
                  <c:v>3.4111007182002773E-4</c:v>
                </c:pt>
                <c:pt idx="152">
                  <c:v>2.9769957919012491E-4</c:v>
                </c:pt>
                <c:pt idx="153">
                  <c:v>2.7004313337564145E-4</c:v>
                </c:pt>
                <c:pt idx="154">
                  <c:v>2.5561117920047671E-4</c:v>
                </c:pt>
                <c:pt idx="155">
                  <c:v>2.7742972728928006E-4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74-1148-9CD9-A2EF8A8CBC11}"/>
            </c:ext>
          </c:extLst>
        </c:ser>
        <c:ser>
          <c:idx val="1"/>
          <c:order val="4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Calculs!$B$3:$B$158</c:f>
              <c:numCache>
                <c:formatCode>General</c:formatCode>
                <c:ptCount val="15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102</c:v>
                </c:pt>
                <c:pt idx="82">
                  <c:v>104</c:v>
                </c:pt>
                <c:pt idx="83">
                  <c:v>106</c:v>
                </c:pt>
                <c:pt idx="84">
                  <c:v>108</c:v>
                </c:pt>
                <c:pt idx="85">
                  <c:v>110</c:v>
                </c:pt>
                <c:pt idx="86">
                  <c:v>112</c:v>
                </c:pt>
                <c:pt idx="87">
                  <c:v>114</c:v>
                </c:pt>
                <c:pt idx="88">
                  <c:v>116</c:v>
                </c:pt>
                <c:pt idx="89">
                  <c:v>118</c:v>
                </c:pt>
                <c:pt idx="90">
                  <c:v>120</c:v>
                </c:pt>
                <c:pt idx="91">
                  <c:v>122</c:v>
                </c:pt>
                <c:pt idx="92">
                  <c:v>124</c:v>
                </c:pt>
                <c:pt idx="93">
                  <c:v>126</c:v>
                </c:pt>
                <c:pt idx="94">
                  <c:v>128</c:v>
                </c:pt>
                <c:pt idx="95">
                  <c:v>130</c:v>
                </c:pt>
                <c:pt idx="96">
                  <c:v>132</c:v>
                </c:pt>
                <c:pt idx="97">
                  <c:v>134</c:v>
                </c:pt>
                <c:pt idx="98">
                  <c:v>136</c:v>
                </c:pt>
                <c:pt idx="99">
                  <c:v>138</c:v>
                </c:pt>
                <c:pt idx="100">
                  <c:v>140</c:v>
                </c:pt>
                <c:pt idx="101">
                  <c:v>142</c:v>
                </c:pt>
                <c:pt idx="102">
                  <c:v>144</c:v>
                </c:pt>
                <c:pt idx="103">
                  <c:v>146</c:v>
                </c:pt>
                <c:pt idx="104">
                  <c:v>148</c:v>
                </c:pt>
                <c:pt idx="105">
                  <c:v>150</c:v>
                </c:pt>
                <c:pt idx="106">
                  <c:v>155</c:v>
                </c:pt>
                <c:pt idx="107">
                  <c:v>160</c:v>
                </c:pt>
                <c:pt idx="108">
                  <c:v>165</c:v>
                </c:pt>
                <c:pt idx="109">
                  <c:v>170</c:v>
                </c:pt>
                <c:pt idx="110">
                  <c:v>175</c:v>
                </c:pt>
                <c:pt idx="111">
                  <c:v>180</c:v>
                </c:pt>
                <c:pt idx="112">
                  <c:v>185</c:v>
                </c:pt>
                <c:pt idx="113">
                  <c:v>190</c:v>
                </c:pt>
                <c:pt idx="114">
                  <c:v>195</c:v>
                </c:pt>
                <c:pt idx="115">
                  <c:v>200</c:v>
                </c:pt>
                <c:pt idx="116">
                  <c:v>205</c:v>
                </c:pt>
                <c:pt idx="117">
                  <c:v>210</c:v>
                </c:pt>
                <c:pt idx="118">
                  <c:v>215</c:v>
                </c:pt>
                <c:pt idx="119">
                  <c:v>220</c:v>
                </c:pt>
                <c:pt idx="120">
                  <c:v>225</c:v>
                </c:pt>
                <c:pt idx="121">
                  <c:v>230</c:v>
                </c:pt>
                <c:pt idx="122">
                  <c:v>235</c:v>
                </c:pt>
                <c:pt idx="123">
                  <c:v>240</c:v>
                </c:pt>
                <c:pt idx="124">
                  <c:v>245</c:v>
                </c:pt>
                <c:pt idx="125">
                  <c:v>250</c:v>
                </c:pt>
                <c:pt idx="126">
                  <c:v>260</c:v>
                </c:pt>
                <c:pt idx="127">
                  <c:v>270</c:v>
                </c:pt>
                <c:pt idx="128">
                  <c:v>280</c:v>
                </c:pt>
                <c:pt idx="129">
                  <c:v>290</c:v>
                </c:pt>
                <c:pt idx="130">
                  <c:v>300</c:v>
                </c:pt>
                <c:pt idx="131">
                  <c:v>310</c:v>
                </c:pt>
                <c:pt idx="132">
                  <c:v>320</c:v>
                </c:pt>
                <c:pt idx="133">
                  <c:v>330</c:v>
                </c:pt>
                <c:pt idx="134">
                  <c:v>340</c:v>
                </c:pt>
                <c:pt idx="135">
                  <c:v>350</c:v>
                </c:pt>
                <c:pt idx="136">
                  <c:v>360</c:v>
                </c:pt>
                <c:pt idx="137">
                  <c:v>370</c:v>
                </c:pt>
                <c:pt idx="138">
                  <c:v>380</c:v>
                </c:pt>
                <c:pt idx="139">
                  <c:v>390</c:v>
                </c:pt>
                <c:pt idx="140">
                  <c:v>400</c:v>
                </c:pt>
                <c:pt idx="141">
                  <c:v>500</c:v>
                </c:pt>
                <c:pt idx="142">
                  <c:v>600</c:v>
                </c:pt>
                <c:pt idx="143">
                  <c:v>700</c:v>
                </c:pt>
                <c:pt idx="144">
                  <c:v>800</c:v>
                </c:pt>
                <c:pt idx="145">
                  <c:v>900</c:v>
                </c:pt>
                <c:pt idx="146">
                  <c:v>1000</c:v>
                </c:pt>
                <c:pt idx="147">
                  <c:v>1100</c:v>
                </c:pt>
                <c:pt idx="148">
                  <c:v>1200</c:v>
                </c:pt>
                <c:pt idx="149">
                  <c:v>1300</c:v>
                </c:pt>
                <c:pt idx="150">
                  <c:v>1400</c:v>
                </c:pt>
                <c:pt idx="151">
                  <c:v>1500</c:v>
                </c:pt>
                <c:pt idx="152">
                  <c:v>1600</c:v>
                </c:pt>
                <c:pt idx="153">
                  <c:v>1700</c:v>
                </c:pt>
                <c:pt idx="154">
                  <c:v>1800</c:v>
                </c:pt>
                <c:pt idx="155">
                  <c:v>2000</c:v>
                </c:pt>
              </c:numCache>
            </c:numRef>
          </c:xVal>
          <c:yVal>
            <c:numRef>
              <c:f>Calculs!$X$3:$X$158</c:f>
              <c:numCache>
                <c:formatCode>0.00E+00</c:formatCode>
                <c:ptCount val="156"/>
                <c:pt idx="0">
                  <c:v>1.8045532873710357E-2</c:v>
                </c:pt>
                <c:pt idx="1">
                  <c:v>1.9889887557753783E-2</c:v>
                </c:pt>
                <c:pt idx="2">
                  <c:v>2.1855501489158047E-2</c:v>
                </c:pt>
                <c:pt idx="3">
                  <c:v>2.3950677931027675E-2</c:v>
                </c:pt>
                <c:pt idx="4">
                  <c:v>2.6184588128770558E-2</c:v>
                </c:pt>
                <c:pt idx="5">
                  <c:v>2.8567350053343987E-2</c:v>
                </c:pt>
                <c:pt idx="6">
                  <c:v>3.1110118189821012E-2</c:v>
                </c:pt>
                <c:pt idx="7">
                  <c:v>3.3825185452171946E-2</c:v>
                </c:pt>
                <c:pt idx="8">
                  <c:v>3.672609848832431E-2</c:v>
                </c:pt>
                <c:pt idx="9">
                  <c:v>3.9827787829285533E-2</c:v>
                </c:pt>
                <c:pt idx="10">
                  <c:v>4.3146714533135566E-2</c:v>
                </c:pt>
                <c:pt idx="11">
                  <c:v>4.6701035178235761E-2</c:v>
                </c:pt>
                <c:pt idx="12">
                  <c:v>5.0510787266613844E-2</c:v>
                </c:pt>
                <c:pt idx="13">
                  <c:v>5.4598097302139714E-2</c:v>
                </c:pt>
                <c:pt idx="14">
                  <c:v>5.8987413998627169E-2</c:v>
                </c:pt>
                <c:pt idx="15">
                  <c:v>6.370576923433191E-2</c:v>
                </c:pt>
                <c:pt idx="16">
                  <c:v>6.8783069477830416E-2</c:v>
                </c:pt>
                <c:pt idx="17">
                  <c:v>7.4252420431146771E-2</c:v>
                </c:pt>
                <c:pt idx="18">
                  <c:v>8.0150487519070723E-2</c:v>
                </c:pt>
                <c:pt idx="19">
                  <c:v>8.6517894528046813E-2</c:v>
                </c:pt>
                <c:pt idx="20">
                  <c:v>9.3399662063887501E-2</c:v>
                </c:pt>
                <c:pt idx="21">
                  <c:v>0.10084568641555602</c:v>
                </c:pt>
                <c:pt idx="22">
                  <c:v>0.10891125769043219</c:v>
                </c:pt>
                <c:pt idx="23">
                  <c:v>0.11765761346080295</c:v>
                </c:pt>
                <c:pt idx="24">
                  <c:v>0.12715252027419011</c:v>
                </c:pt>
                <c:pt idx="25">
                  <c:v>0.13747086974965605</c:v>
                </c:pt>
                <c:pt idx="26">
                  <c:v>0.1486952679689143</c:v>
                </c:pt>
                <c:pt idx="27">
                  <c:v>0.16091658563684319</c:v>
                </c:pt>
                <c:pt idx="28">
                  <c:v>0.17423442095659614</c:v>
                </c:pt>
                <c:pt idx="29">
                  <c:v>0.18875740599545188</c:v>
                </c:pt>
                <c:pt idx="30">
                  <c:v>0.20460325889308972</c:v>
                </c:pt>
                <c:pt idx="31">
                  <c:v>0.2218984467498416</c:v>
                </c:pt>
                <c:pt idx="32">
                  <c:v>0.24077727554948569</c:v>
                </c:pt>
                <c:pt idx="33">
                  <c:v>0.26138016247426699</c:v>
                </c:pt>
                <c:pt idx="34">
                  <c:v>0.28385077197753417</c:v>
                </c:pt>
                <c:pt idx="35">
                  <c:v>0.30833161184951319</c:v>
                </c:pt>
                <c:pt idx="36">
                  <c:v>0.33495759552023463</c:v>
                </c:pt>
                <c:pt idx="37">
                  <c:v>0.36384699581981716</c:v>
                </c:pt>
                <c:pt idx="38">
                  <c:v>0.39508916906235358</c:v>
                </c:pt>
                <c:pt idx="39">
                  <c:v>0.42872845938670734</c:v>
                </c:pt>
                <c:pt idx="40">
                  <c:v>0.46474386629064124</c:v>
                </c:pt>
                <c:pt idx="41">
                  <c:v>0.50302446054013439</c:v>
                </c:pt>
                <c:pt idx="42">
                  <c:v>0.54334126654705062</c:v>
                </c:pt>
                <c:pt idx="43">
                  <c:v>0.58531748083633883</c:v>
                </c:pt>
                <c:pt idx="44">
                  <c:v>0.62840048413713567</c:v>
                </c:pt>
                <c:pt idx="45">
                  <c:v>0.67184098665239234</c:v>
                </c:pt>
                <c:pt idx="46">
                  <c:v>0.71468641364134089</c:v>
                </c:pt>
                <c:pt idx="47">
                  <c:v>0.75579655057258499</c:v>
                </c:pt>
                <c:pt idx="48">
                  <c:v>0.79388852707733704</c:v>
                </c:pt>
                <c:pt idx="49">
                  <c:v>0.82761450735503961</c:v>
                </c:pt>
                <c:pt idx="50">
                  <c:v>0.8556687356722138</c:v>
                </c:pt>
                <c:pt idx="51">
                  <c:v>0.87691196398491633</c:v>
                </c:pt>
                <c:pt idx="52">
                  <c:v>0.89049342144036137</c:v>
                </c:pt>
                <c:pt idx="53">
                  <c:v>0.89594683687491816</c:v>
                </c:pt>
                <c:pt idx="54">
                  <c:v>0.8932401758595212</c:v>
                </c:pt>
                <c:pt idx="55">
                  <c:v>0.88276864240140474</c:v>
                </c:pt>
                <c:pt idx="56">
                  <c:v>0.86529392317851961</c:v>
                </c:pt>
                <c:pt idx="57">
                  <c:v>0.84184469883694146</c:v>
                </c:pt>
                <c:pt idx="58">
                  <c:v>0.81360000165577229</c:v>
                </c:pt>
                <c:pt idx="59">
                  <c:v>0.78177669744205214</c:v>
                </c:pt>
                <c:pt idx="60">
                  <c:v>0.74753675918208629</c:v>
                </c:pt>
                <c:pt idx="61">
                  <c:v>0.71192216517009344</c:v>
                </c:pt>
                <c:pt idx="62">
                  <c:v>0.6758180867459711</c:v>
                </c:pt>
                <c:pt idx="63">
                  <c:v>0.63994018138960984</c:v>
                </c:pt>
                <c:pt idx="64">
                  <c:v>0.60483957993276105</c:v>
                </c:pt>
                <c:pt idx="65">
                  <c:v>0.57091898794995832</c:v>
                </c:pt>
                <c:pt idx="66">
                  <c:v>0.53845435754760418</c:v>
                </c:pt>
                <c:pt idx="67">
                  <c:v>0.50761807681935756</c:v>
                </c:pt>
                <c:pt idx="68">
                  <c:v>0.47850107897347183</c:v>
                </c:pt>
                <c:pt idx="69">
                  <c:v>0.45113245209984565</c:v>
                </c:pt>
                <c:pt idx="70">
                  <c:v>0.4254959708223599</c:v>
                </c:pt>
                <c:pt idx="71">
                  <c:v>0.40154350586262955</c:v>
                </c:pt>
                <c:pt idx="72">
                  <c:v>0.37920556703441666</c:v>
                </c:pt>
                <c:pt idx="73">
                  <c:v>0.35839937248828635</c:v>
                </c:pt>
                <c:pt idx="74">
                  <c:v>0.33903487286789002</c:v>
                </c:pt>
                <c:pt idx="75">
                  <c:v>0.32101913783973823</c:v>
                </c:pt>
                <c:pt idx="76">
                  <c:v>0.30425946381280577</c:v>
                </c:pt>
                <c:pt idx="77">
                  <c:v>0.28866550372403188</c:v>
                </c:pt>
                <c:pt idx="78">
                  <c:v>0.27415066269252975</c:v>
                </c:pt>
                <c:pt idx="79">
                  <c:v>0.26063295214109938</c:v>
                </c:pt>
                <c:pt idx="80">
                  <c:v>0.2480354515437605</c:v>
                </c:pt>
                <c:pt idx="81">
                  <c:v>0.22531964319169373</c:v>
                </c:pt>
                <c:pt idx="82">
                  <c:v>0.20549184592988157</c:v>
                </c:pt>
                <c:pt idx="83">
                  <c:v>0.18811828289507171</c:v>
                </c:pt>
                <c:pt idx="84">
                  <c:v>0.17283393452297202</c:v>
                </c:pt>
                <c:pt idx="85">
                  <c:v>0.15933281400074673</c:v>
                </c:pt>
                <c:pt idx="86">
                  <c:v>0.14735871221249031</c:v>
                </c:pt>
                <c:pt idx="87">
                  <c:v>0.13669696323348779</c:v>
                </c:pt>
                <c:pt idx="88">
                  <c:v>0.12716738123111282</c:v>
                </c:pt>
                <c:pt idx="89">
                  <c:v>0.1186183289292595</c:v>
                </c:pt>
                <c:pt idx="90">
                  <c:v>0.11092179766070431</c:v>
                </c:pt>
                <c:pt idx="91">
                  <c:v>0.10396935505407556</c:v>
                </c:pt>
                <c:pt idx="92">
                  <c:v>9.7668819278844188E-2</c:v>
                </c:pt>
                <c:pt idx="93">
                  <c:v>9.1941533108452655E-2</c:v>
                </c:pt>
                <c:pt idx="94">
                  <c:v>8.6720129040623761E-2</c:v>
                </c:pt>
                <c:pt idx="95">
                  <c:v>8.194669458059356E-2</c:v>
                </c:pt>
                <c:pt idx="96">
                  <c:v>7.757126292339811E-2</c:v>
                </c:pt>
                <c:pt idx="97">
                  <c:v>7.3550568125961946E-2</c:v>
                </c:pt>
                <c:pt idx="98">
                  <c:v>6.9847015422432546E-2</c:v>
                </c:pt>
                <c:pt idx="99">
                  <c:v>6.6427826819204339E-2</c:v>
                </c:pt>
                <c:pt idx="100">
                  <c:v>6.3264329801103858E-2</c:v>
                </c:pt>
                <c:pt idx="101">
                  <c:v>6.0331363184062958E-2</c:v>
                </c:pt>
                <c:pt idx="102">
                  <c:v>5.7606779133690722E-2</c:v>
                </c:pt>
                <c:pt idx="103">
                  <c:v>5.5071024366362242E-2</c:v>
                </c:pt>
                <c:pt idx="104">
                  <c:v>5.2706786754607715E-2</c:v>
                </c:pt>
                <c:pt idx="105">
                  <c:v>5.049869613019442E-2</c:v>
                </c:pt>
                <c:pt idx="106">
                  <c:v>4.5575396791079692E-2</c:v>
                </c:pt>
                <c:pt idx="107">
                  <c:v>4.1369352967295825E-2</c:v>
                </c:pt>
                <c:pt idx="108">
                  <c:v>3.7745366198069896E-2</c:v>
                </c:pt>
                <c:pt idx="109">
                  <c:v>3.4598837629881585E-2</c:v>
                </c:pt>
                <c:pt idx="110">
                  <c:v>3.1847816743266977E-2</c:v>
                </c:pt>
                <c:pt idx="111">
                  <c:v>2.942735361189408E-2</c:v>
                </c:pt>
                <c:pt idx="112">
                  <c:v>2.7285425771113148E-2</c:v>
                </c:pt>
                <c:pt idx="113">
                  <c:v>2.5379958941409431E-2</c:v>
                </c:pt>
                <c:pt idx="114">
                  <c:v>2.3676619160102441E-2</c:v>
                </c:pt>
                <c:pt idx="115">
                  <c:v>2.2147156612119523E-2</c:v>
                </c:pt>
                <c:pt idx="116">
                  <c:v>2.0768149221398247E-2</c:v>
                </c:pt>
                <c:pt idx="117">
                  <c:v>1.9520039463441496E-2</c:v>
                </c:pt>
                <c:pt idx="118">
                  <c:v>1.8386388716629232E-2</c:v>
                </c:pt>
                <c:pt idx="119">
                  <c:v>1.735329473138747E-2</c:v>
                </c:pt>
                <c:pt idx="120">
                  <c:v>1.6408932635575413E-2</c:v>
                </c:pt>
                <c:pt idx="121">
                  <c:v>1.5543190377341087E-2</c:v>
                </c:pt>
                <c:pt idx="122">
                  <c:v>1.47473769967158E-2</c:v>
                </c:pt>
                <c:pt idx="123">
                  <c:v>1.4013987526703464E-2</c:v>
                </c:pt>
                <c:pt idx="124">
                  <c:v>1.3336512270900824E-2</c:v>
                </c:pt>
                <c:pt idx="125">
                  <c:v>1.2709281111397908E-2</c:v>
                </c:pt>
                <c:pt idx="126">
                  <c:v>1.1586323692287293E-2</c:v>
                </c:pt>
                <c:pt idx="127">
                  <c:v>1.0612210797460331E-2</c:v>
                </c:pt>
                <c:pt idx="128">
                  <c:v>9.7612596727555401E-3</c:v>
                </c:pt>
                <c:pt idx="129">
                  <c:v>9.0131718448409615E-3</c:v>
                </c:pt>
                <c:pt idx="130">
                  <c:v>8.3517217913829933E-3</c:v>
                </c:pt>
                <c:pt idx="131">
                  <c:v>7.7638057474912481E-3</c:v>
                </c:pt>
                <c:pt idx="132">
                  <c:v>7.2387414716090781E-3</c:v>
                </c:pt>
                <c:pt idx="133">
                  <c:v>6.7677457571352351E-3</c:v>
                </c:pt>
                <c:pt idx="134">
                  <c:v>6.3435397215810818E-3</c:v>
                </c:pt>
                <c:pt idx="135">
                  <c:v>5.9600472154676121E-3</c:v>
                </c:pt>
                <c:pt idx="136">
                  <c:v>5.6121619531100952E-3</c:v>
                </c:pt>
                <c:pt idx="137">
                  <c:v>5.2955659531456201E-3</c:v>
                </c:pt>
                <c:pt idx="138">
                  <c:v>5.0065867036832579E-3</c:v>
                </c:pt>
                <c:pt idx="139">
                  <c:v>4.7420838481279093E-3</c:v>
                </c:pt>
                <c:pt idx="140">
                  <c:v>4.4993585863892793E-3</c:v>
                </c:pt>
                <c:pt idx="141">
                  <c:v>2.878932990922789E-3</c:v>
                </c:pt>
                <c:pt idx="142">
                  <c:v>2.0593834621869256E-3</c:v>
                </c:pt>
                <c:pt idx="143">
                  <c:v>1.6177295738477593E-3</c:v>
                </c:pt>
                <c:pt idx="144">
                  <c:v>1.4127346702488275E-3</c:v>
                </c:pt>
                <c:pt idx="145">
                  <c:v>1.4298599715002469E-3</c:v>
                </c:pt>
                <c:pt idx="146">
                  <c:v>1.6106293022351004E-3</c:v>
                </c:pt>
                <c:pt idx="147">
                  <c:v>1.2902077908646392E-3</c:v>
                </c:pt>
                <c:pt idx="148">
                  <c:v>7.7751051408891936E-4</c:v>
                </c:pt>
                <c:pt idx="149">
                  <c:v>5.3032982237266602E-4</c:v>
                </c:pt>
                <c:pt idx="150">
                  <c:v>4.1039628354533342E-4</c:v>
                </c:pt>
                <c:pt idx="151">
                  <c:v>3.4170846840952951E-4</c:v>
                </c:pt>
                <c:pt idx="152">
                  <c:v>2.9815775774733044E-4</c:v>
                </c:pt>
                <c:pt idx="153">
                  <c:v>2.7041072898625895E-4</c:v>
                </c:pt>
                <c:pt idx="154">
                  <c:v>2.5592111831784781E-4</c:v>
                </c:pt>
                <c:pt idx="155">
                  <c:v>2.7770172328189791E-4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974-1148-9CD9-A2EF8A8CBC11}"/>
            </c:ext>
          </c:extLst>
        </c:ser>
        <c:ser>
          <c:idx val="2"/>
          <c:order val="5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Calculs!$B$3:$B$158</c:f>
              <c:numCache>
                <c:formatCode>General</c:formatCode>
                <c:ptCount val="15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102</c:v>
                </c:pt>
                <c:pt idx="82">
                  <c:v>104</c:v>
                </c:pt>
                <c:pt idx="83">
                  <c:v>106</c:v>
                </c:pt>
                <c:pt idx="84">
                  <c:v>108</c:v>
                </c:pt>
                <c:pt idx="85">
                  <c:v>110</c:v>
                </c:pt>
                <c:pt idx="86">
                  <c:v>112</c:v>
                </c:pt>
                <c:pt idx="87">
                  <c:v>114</c:v>
                </c:pt>
                <c:pt idx="88">
                  <c:v>116</c:v>
                </c:pt>
                <c:pt idx="89">
                  <c:v>118</c:v>
                </c:pt>
                <c:pt idx="90">
                  <c:v>120</c:v>
                </c:pt>
                <c:pt idx="91">
                  <c:v>122</c:v>
                </c:pt>
                <c:pt idx="92">
                  <c:v>124</c:v>
                </c:pt>
                <c:pt idx="93">
                  <c:v>126</c:v>
                </c:pt>
                <c:pt idx="94">
                  <c:v>128</c:v>
                </c:pt>
                <c:pt idx="95">
                  <c:v>130</c:v>
                </c:pt>
                <c:pt idx="96">
                  <c:v>132</c:v>
                </c:pt>
                <c:pt idx="97">
                  <c:v>134</c:v>
                </c:pt>
                <c:pt idx="98">
                  <c:v>136</c:v>
                </c:pt>
                <c:pt idx="99">
                  <c:v>138</c:v>
                </c:pt>
                <c:pt idx="100">
                  <c:v>140</c:v>
                </c:pt>
                <c:pt idx="101">
                  <c:v>142</c:v>
                </c:pt>
                <c:pt idx="102">
                  <c:v>144</c:v>
                </c:pt>
                <c:pt idx="103">
                  <c:v>146</c:v>
                </c:pt>
                <c:pt idx="104">
                  <c:v>148</c:v>
                </c:pt>
                <c:pt idx="105">
                  <c:v>150</c:v>
                </c:pt>
                <c:pt idx="106">
                  <c:v>155</c:v>
                </c:pt>
                <c:pt idx="107">
                  <c:v>160</c:v>
                </c:pt>
                <c:pt idx="108">
                  <c:v>165</c:v>
                </c:pt>
                <c:pt idx="109">
                  <c:v>170</c:v>
                </c:pt>
                <c:pt idx="110">
                  <c:v>175</c:v>
                </c:pt>
                <c:pt idx="111">
                  <c:v>180</c:v>
                </c:pt>
                <c:pt idx="112">
                  <c:v>185</c:v>
                </c:pt>
                <c:pt idx="113">
                  <c:v>190</c:v>
                </c:pt>
                <c:pt idx="114">
                  <c:v>195</c:v>
                </c:pt>
                <c:pt idx="115">
                  <c:v>200</c:v>
                </c:pt>
                <c:pt idx="116">
                  <c:v>205</c:v>
                </c:pt>
                <c:pt idx="117">
                  <c:v>210</c:v>
                </c:pt>
                <c:pt idx="118">
                  <c:v>215</c:v>
                </c:pt>
                <c:pt idx="119">
                  <c:v>220</c:v>
                </c:pt>
                <c:pt idx="120">
                  <c:v>225</c:v>
                </c:pt>
                <c:pt idx="121">
                  <c:v>230</c:v>
                </c:pt>
                <c:pt idx="122">
                  <c:v>235</c:v>
                </c:pt>
                <c:pt idx="123">
                  <c:v>240</c:v>
                </c:pt>
                <c:pt idx="124">
                  <c:v>245</c:v>
                </c:pt>
                <c:pt idx="125">
                  <c:v>250</c:v>
                </c:pt>
                <c:pt idx="126">
                  <c:v>260</c:v>
                </c:pt>
                <c:pt idx="127">
                  <c:v>270</c:v>
                </c:pt>
                <c:pt idx="128">
                  <c:v>280</c:v>
                </c:pt>
                <c:pt idx="129">
                  <c:v>290</c:v>
                </c:pt>
                <c:pt idx="130">
                  <c:v>300</c:v>
                </c:pt>
                <c:pt idx="131">
                  <c:v>310</c:v>
                </c:pt>
                <c:pt idx="132">
                  <c:v>320</c:v>
                </c:pt>
                <c:pt idx="133">
                  <c:v>330</c:v>
                </c:pt>
                <c:pt idx="134">
                  <c:v>340</c:v>
                </c:pt>
                <c:pt idx="135">
                  <c:v>350</c:v>
                </c:pt>
                <c:pt idx="136">
                  <c:v>360</c:v>
                </c:pt>
                <c:pt idx="137">
                  <c:v>370</c:v>
                </c:pt>
                <c:pt idx="138">
                  <c:v>380</c:v>
                </c:pt>
                <c:pt idx="139">
                  <c:v>390</c:v>
                </c:pt>
                <c:pt idx="140">
                  <c:v>400</c:v>
                </c:pt>
                <c:pt idx="141">
                  <c:v>500</c:v>
                </c:pt>
                <c:pt idx="142">
                  <c:v>600</c:v>
                </c:pt>
                <c:pt idx="143">
                  <c:v>700</c:v>
                </c:pt>
                <c:pt idx="144">
                  <c:v>800</c:v>
                </c:pt>
                <c:pt idx="145">
                  <c:v>900</c:v>
                </c:pt>
                <c:pt idx="146">
                  <c:v>1000</c:v>
                </c:pt>
                <c:pt idx="147">
                  <c:v>1100</c:v>
                </c:pt>
                <c:pt idx="148">
                  <c:v>1200</c:v>
                </c:pt>
                <c:pt idx="149">
                  <c:v>1300</c:v>
                </c:pt>
                <c:pt idx="150">
                  <c:v>1400</c:v>
                </c:pt>
                <c:pt idx="151">
                  <c:v>1500</c:v>
                </c:pt>
                <c:pt idx="152">
                  <c:v>1600</c:v>
                </c:pt>
                <c:pt idx="153">
                  <c:v>1700</c:v>
                </c:pt>
                <c:pt idx="154">
                  <c:v>1800</c:v>
                </c:pt>
                <c:pt idx="155">
                  <c:v>2000</c:v>
                </c:pt>
              </c:numCache>
            </c:numRef>
          </c:xVal>
          <c:yVal>
            <c:numRef>
              <c:f>Calculs!$AI$3:$AI$158</c:f>
              <c:numCache>
                <c:formatCode>0.00E+00</c:formatCode>
                <c:ptCount val="156"/>
                <c:pt idx="0">
                  <c:v>1.3532777363762349E-2</c:v>
                </c:pt>
                <c:pt idx="1">
                  <c:v>1.5111492160425066E-2</c:v>
                </c:pt>
                <c:pt idx="2">
                  <c:v>1.6800831921616854E-2</c:v>
                </c:pt>
                <c:pt idx="3">
                  <c:v>1.8606806984114543E-2</c:v>
                </c:pt>
                <c:pt idx="4">
                  <c:v>2.0535972849319628E-2</c:v>
                </c:pt>
                <c:pt idx="5">
                  <c:v>2.2595468526053319E-2</c:v>
                </c:pt>
                <c:pt idx="6">
                  <c:v>2.4793059377530735E-2</c:v>
                </c:pt>
                <c:pt idx="7">
                  <c:v>2.7137184747287213E-2</c:v>
                </c:pt>
                <c:pt idx="8">
                  <c:v>2.9637010684808618E-2</c:v>
                </c:pt>
                <c:pt idx="9">
                  <c:v>3.2302488133848284E-2</c:v>
                </c:pt>
                <c:pt idx="10">
                  <c:v>3.514441698533155E-2</c:v>
                </c:pt>
                <c:pt idx="11">
                  <c:v>3.8174516431686789E-2</c:v>
                </c:pt>
                <c:pt idx="12">
                  <c:v>4.1405502089735258E-2</c:v>
                </c:pt>
                <c:pt idx="13">
                  <c:v>4.4851170382971706E-2</c:v>
                </c:pt>
                <c:pt idx="14">
                  <c:v>4.8526490688922008E-2</c:v>
                </c:pt>
                <c:pt idx="15">
                  <c:v>5.2447705760013674E-2</c:v>
                </c:pt>
                <c:pt idx="16">
                  <c:v>5.6632440912162796E-2</c:v>
                </c:pt>
                <c:pt idx="17">
                  <c:v>6.109982243839418E-2</c:v>
                </c:pt>
                <c:pt idx="18">
                  <c:v>6.5870605637316948E-2</c:v>
                </c:pt>
                <c:pt idx="19">
                  <c:v>7.0967312737760802E-2</c:v>
                </c:pt>
                <c:pt idx="20">
                  <c:v>7.6414380838492724E-2</c:v>
                </c:pt>
                <c:pt idx="21">
                  <c:v>8.2238319748663802E-2</c:v>
                </c:pt>
                <c:pt idx="22">
                  <c:v>8.8467879289050311E-2</c:v>
                </c:pt>
                <c:pt idx="23">
                  <c:v>9.5134225169407727E-2</c:v>
                </c:pt>
                <c:pt idx="24">
                  <c:v>0.10227112195882671</c:v>
                </c:pt>
                <c:pt idx="25">
                  <c:v>0.10991512087217159</c:v>
                </c:pt>
                <c:pt idx="26">
                  <c:v>0.11810574905308446</c:v>
                </c:pt>
                <c:pt idx="27">
                  <c:v>0.1268856956790515</c:v>
                </c:pt>
                <c:pt idx="28">
                  <c:v>0.13630098846814664</c:v>
                </c:pt>
                <c:pt idx="29">
                  <c:v>0.14640115193784475</c:v>
                </c:pt>
                <c:pt idx="30">
                  <c:v>0.1572393359444092</c:v>
                </c:pt>
                <c:pt idx="31">
                  <c:v>0.16887239949353838</c:v>
                </c:pt>
                <c:pt idx="32">
                  <c:v>0.18136093042239299</c:v>
                </c:pt>
                <c:pt idx="33">
                  <c:v>0.19476917616858436</c:v>
                </c:pt>
                <c:pt idx="34">
                  <c:v>0.20916485432867649</c:v>
                </c:pt>
                <c:pt idx="35">
                  <c:v>0.22461880396284384</c:v>
                </c:pt>
                <c:pt idx="36">
                  <c:v>0.24120442958268917</c:v>
                </c:pt>
                <c:pt idx="37">
                  <c:v>0.25899687954483941</c:v>
                </c:pt>
                <c:pt idx="38">
                  <c:v>0.27807188943641825</c:v>
                </c:pt>
                <c:pt idx="39">
                  <c:v>0.29850420956157542</c:v>
                </c:pt>
                <c:pt idx="40">
                  <c:v>0.3203655248486128</c:v>
                </c:pt>
                <c:pt idx="41">
                  <c:v>0.34372176706074919</c:v>
                </c:pt>
                <c:pt idx="42">
                  <c:v>0.36862971561865943</c:v>
                </c:pt>
                <c:pt idx="43">
                  <c:v>0.39513278820046926</c:v>
                </c:pt>
                <c:pt idx="44">
                  <c:v>0.42325594037369285</c:v>
                </c:pt>
                <c:pt idx="45">
                  <c:v>0.45299963087849093</c:v>
                </c:pt>
                <c:pt idx="46">
                  <c:v>0.4843328728345031</c:v>
                </c:pt>
                <c:pt idx="47">
                  <c:v>0.51718548827357247</c:v>
                </c:pt>
                <c:pt idx="48">
                  <c:v>0.55143981982652823</c:v>
                </c:pt>
                <c:pt idx="49">
                  <c:v>0.58692233101761992</c:v>
                </c:pt>
                <c:pt idx="50">
                  <c:v>0.62339573985283103</c:v>
                </c:pt>
                <c:pt idx="51">
                  <c:v>0.66055256179739641</c:v>
                </c:pt>
                <c:pt idx="52">
                  <c:v>0.69801115447075968</c:v>
                </c:pt>
                <c:pt idx="53">
                  <c:v>0.73531550614034036</c:v>
                </c:pt>
                <c:pt idx="54">
                  <c:v>0.7719400268593799</c:v>
                </c:pt>
                <c:pt idx="55">
                  <c:v>0.80730041349213033</c:v>
                </c:pt>
                <c:pt idx="56">
                  <c:v>0.84077121118186082</c:v>
                </c:pt>
                <c:pt idx="57">
                  <c:v>0.8717099688549208</c:v>
                </c:pt>
                <c:pt idx="58">
                  <c:v>0.89948693859822104</c:v>
                </c:pt>
                <c:pt idx="59">
                  <c:v>0.92351823545838685</c:v>
                </c:pt>
                <c:pt idx="60">
                  <c:v>0.94329946575954338</c:v>
                </c:pt>
                <c:pt idx="61">
                  <c:v>0.95843628769976641</c:v>
                </c:pt>
                <c:pt idx="62">
                  <c:v>0.96866838447259274</c:v>
                </c:pt>
                <c:pt idx="63">
                  <c:v>0.97388398619942718</c:v>
                </c:pt>
                <c:pt idx="64">
                  <c:v>0.97412328692487138</c:v>
                </c:pt>
                <c:pt idx="65">
                  <c:v>0.96957062593270171</c:v>
                </c:pt>
                <c:pt idx="66">
                  <c:v>0.96053681025041238</c:v>
                </c:pt>
                <c:pt idx="67">
                  <c:v>0.94743413265368182</c:v>
                </c:pt>
                <c:pt idx="68">
                  <c:v>0.93074727860603446</c:v>
                </c:pt>
                <c:pt idx="69">
                  <c:v>0.91100336318803465</c:v>
                </c:pt>
                <c:pt idx="70">
                  <c:v>0.88874388764876533</c:v>
                </c:pt>
                <c:pt idx="71">
                  <c:v>0.86450063936558341</c:v>
                </c:pt>
                <c:pt idx="72">
                  <c:v>0.8387766864694115</c:v>
                </c:pt>
                <c:pt idx="73">
                  <c:v>0.81203281291188834</c:v>
                </c:pt>
                <c:pt idx="74">
                  <c:v>0.78467911062460771</c:v>
                </c:pt>
                <c:pt idx="75">
                  <c:v>0.75707103425597622</c:v>
                </c:pt>
                <c:pt idx="76">
                  <c:v>0.72950901959798842</c:v>
                </c:pt>
                <c:pt idx="77">
                  <c:v>0.70224072714208785</c:v>
                </c:pt>
                <c:pt idx="78">
                  <c:v>0.67546504433907861</c:v>
                </c:pt>
                <c:pt idx="79">
                  <c:v>0.64933711443872832</c:v>
                </c:pt>
                <c:pt idx="80">
                  <c:v>0.62397381716191502</c:v>
                </c:pt>
                <c:pt idx="81">
                  <c:v>0.57585013725913425</c:v>
                </c:pt>
                <c:pt idx="82">
                  <c:v>0.53146553122600348</c:v>
                </c:pt>
                <c:pt idx="83">
                  <c:v>0.49089334148598895</c:v>
                </c:pt>
                <c:pt idx="84">
                  <c:v>0.45402041730810883</c:v>
                </c:pt>
                <c:pt idx="85">
                  <c:v>0.4206269279675896</c:v>
                </c:pt>
                <c:pt idx="86">
                  <c:v>0.39044024640255259</c:v>
                </c:pt>
                <c:pt idx="87">
                  <c:v>0.36316954735084894</c:v>
                </c:pt>
                <c:pt idx="88">
                  <c:v>0.3385268787672846</c:v>
                </c:pt>
                <c:pt idx="89">
                  <c:v>0.31623914811330145</c:v>
                </c:pt>
                <c:pt idx="90">
                  <c:v>0.29605422452606811</c:v>
                </c:pt>
                <c:pt idx="91">
                  <c:v>0.27774336279437373</c:v>
                </c:pt>
                <c:pt idx="92">
                  <c:v>0.2611014203411357</c:v>
                </c:pt>
                <c:pt idx="93">
                  <c:v>0.24594582246861751</c:v>
                </c:pt>
                <c:pt idx="94">
                  <c:v>0.23211488079148523</c:v>
                </c:pt>
                <c:pt idx="95">
                  <c:v>0.21946583768027306</c:v>
                </c:pt>
                <c:pt idx="96">
                  <c:v>0.20787285878709794</c:v>
                </c:pt>
                <c:pt idx="97">
                  <c:v>0.19722509956520951</c:v>
                </c:pt>
                <c:pt idx="98">
                  <c:v>0.1874249115020874</c:v>
                </c:pt>
                <c:pt idx="99">
                  <c:v>0.17838621694431078</c:v>
                </c:pt>
                <c:pt idx="100">
                  <c:v>0.17003305951297476</c:v>
                </c:pt>
                <c:pt idx="101">
                  <c:v>0.16229832468766558</c:v>
                </c:pt>
                <c:pt idx="102">
                  <c:v>0.15512261860448462</c:v>
                </c:pt>
                <c:pt idx="103">
                  <c:v>0.1484532901740957</c:v>
                </c:pt>
                <c:pt idx="104">
                  <c:v>0.14224358081944688</c:v>
                </c:pt>
                <c:pt idx="105">
                  <c:v>0.13645188653950147</c:v>
                </c:pt>
                <c:pt idx="106">
                  <c:v>0.12356769409875756</c:v>
                </c:pt>
                <c:pt idx="107">
                  <c:v>0.11259445416290137</c:v>
                </c:pt>
                <c:pt idx="108">
                  <c:v>0.10316551185854606</c:v>
                </c:pt>
                <c:pt idx="109">
                  <c:v>9.499782283286029E-2</c:v>
                </c:pt>
                <c:pt idx="110">
                  <c:v>8.7870368294935997E-2</c:v>
                </c:pt>
                <c:pt idx="111">
                  <c:v>8.1608679513502924E-2</c:v>
                </c:pt>
                <c:pt idx="112">
                  <c:v>7.6073620778177253E-2</c:v>
                </c:pt>
                <c:pt idx="113">
                  <c:v>7.1153167983647347E-2</c:v>
                </c:pt>
                <c:pt idx="114">
                  <c:v>6.6756316119038539E-2</c:v>
                </c:pt>
                <c:pt idx="115">
                  <c:v>6.2808515848643665E-2</c:v>
                </c:pt>
                <c:pt idx="116">
                  <c:v>5.9248220109059613E-2</c:v>
                </c:pt>
                <c:pt idx="117">
                  <c:v>5.6024244961391134E-2</c:v>
                </c:pt>
                <c:pt idx="118">
                  <c:v>5.3093733820296585E-2</c:v>
                </c:pt>
                <c:pt idx="119">
                  <c:v>5.0420573171198413E-2</c:v>
                </c:pt>
                <c:pt idx="120">
                  <c:v>4.797414928549526E-2</c:v>
                </c:pt>
                <c:pt idx="121">
                  <c:v>4.5728364783276021E-2</c:v>
                </c:pt>
                <c:pt idx="122">
                  <c:v>4.3660854888208256E-2</c:v>
                </c:pt>
                <c:pt idx="123">
                  <c:v>4.1752358385505395E-2</c:v>
                </c:pt>
                <c:pt idx="124">
                  <c:v>3.998620934970365E-2</c:v>
                </c:pt>
                <c:pt idx="125">
                  <c:v>3.8347923839683551E-2</c:v>
                </c:pt>
                <c:pt idx="126">
                  <c:v>3.5405948825033007E-2</c:v>
                </c:pt>
                <c:pt idx="127">
                  <c:v>3.2842759247620479E-2</c:v>
                </c:pt>
                <c:pt idx="128">
                  <c:v>3.0593242168938328E-2</c:v>
                </c:pt>
                <c:pt idx="129">
                  <c:v>2.8606056569865923E-2</c:v>
                </c:pt>
                <c:pt idx="130">
                  <c:v>2.6840235700707482E-2</c:v>
                </c:pt>
                <c:pt idx="131">
                  <c:v>2.526273577689031E-2</c:v>
                </c:pt>
                <c:pt idx="132">
                  <c:v>2.3846640123137197E-2</c:v>
                </c:pt>
                <c:pt idx="133">
                  <c:v>2.2569824945635975E-2</c:v>
                </c:pt>
                <c:pt idx="134">
                  <c:v>2.1413955250149108E-2</c:v>
                </c:pt>
                <c:pt idx="135">
                  <c:v>2.0363720226343363E-2</c:v>
                </c:pt>
                <c:pt idx="136">
                  <c:v>1.940624459888507E-2</c:v>
                </c:pt>
                <c:pt idx="137">
                  <c:v>1.8530630848372143E-2</c:v>
                </c:pt>
                <c:pt idx="138">
                  <c:v>1.7727599853786913E-2</c:v>
                </c:pt>
                <c:pt idx="139">
                  <c:v>1.6989206324204087E-2</c:v>
                </c:pt>
                <c:pt idx="140">
                  <c:v>1.630861161269137E-2</c:v>
                </c:pt>
                <c:pt idx="141">
                  <c:v>1.1685676243125331E-2</c:v>
                </c:pt>
                <c:pt idx="142">
                  <c:v>9.3131074371588518E-3</c:v>
                </c:pt>
                <c:pt idx="143">
                  <c:v>8.0412794751536509E-3</c:v>
                </c:pt>
                <c:pt idx="144">
                  <c:v>7.2977394535655993E-3</c:v>
                </c:pt>
                <c:pt idx="145">
                  <c:v>6.5440654718786906E-3</c:v>
                </c:pt>
                <c:pt idx="146">
                  <c:v>5.4393379922165197E-3</c:v>
                </c:pt>
                <c:pt idx="147">
                  <c:v>4.2597747913611927E-3</c:v>
                </c:pt>
                <c:pt idx="148">
                  <c:v>3.3489600291666255E-3</c:v>
                </c:pt>
                <c:pt idx="149">
                  <c:v>2.7317116117360207E-3</c:v>
                </c:pt>
                <c:pt idx="150">
                  <c:v>2.319442229308355E-3</c:v>
                </c:pt>
                <c:pt idx="151">
                  <c:v>2.0396934104648379E-3</c:v>
                </c:pt>
                <c:pt idx="152">
                  <c:v>1.8504433396804298E-3</c:v>
                </c:pt>
                <c:pt idx="153">
                  <c:v>1.7303359202319735E-3</c:v>
                </c:pt>
                <c:pt idx="154">
                  <c:v>1.6686414426815288E-3</c:v>
                </c:pt>
                <c:pt idx="155">
                  <c:v>1.642015108629602E-3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974-1148-9CD9-A2EF8A8CB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413903"/>
        <c:axId val="7511600"/>
      </c:scatterChart>
      <c:valAx>
        <c:axId val="2040413903"/>
        <c:scaling>
          <c:orientation val="minMax"/>
          <c:max val="12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11600"/>
        <c:crosses val="autoZero"/>
        <c:crossBetween val="midCat"/>
        <c:majorUnit val="10"/>
      </c:valAx>
      <c:valAx>
        <c:axId val="75116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0413903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Coefficient</a:t>
            </a:r>
            <a:r>
              <a:rPr lang="en-US" b="1" baseline="0"/>
              <a:t> d'absorption normale du panneau</a:t>
            </a:r>
          </a:p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en fonction de la fréquence (Hz)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xVal>
            <c:numRef>
              <c:f>Calculs!$B$3:$B$158</c:f>
              <c:numCache>
                <c:formatCode>General</c:formatCode>
                <c:ptCount val="15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102</c:v>
                </c:pt>
                <c:pt idx="82">
                  <c:v>104</c:v>
                </c:pt>
                <c:pt idx="83">
                  <c:v>106</c:v>
                </c:pt>
                <c:pt idx="84">
                  <c:v>108</c:v>
                </c:pt>
                <c:pt idx="85">
                  <c:v>110</c:v>
                </c:pt>
                <c:pt idx="86">
                  <c:v>112</c:v>
                </c:pt>
                <c:pt idx="87">
                  <c:v>114</c:v>
                </c:pt>
                <c:pt idx="88">
                  <c:v>116</c:v>
                </c:pt>
                <c:pt idx="89">
                  <c:v>118</c:v>
                </c:pt>
                <c:pt idx="90">
                  <c:v>120</c:v>
                </c:pt>
                <c:pt idx="91">
                  <c:v>122</c:v>
                </c:pt>
                <c:pt idx="92">
                  <c:v>124</c:v>
                </c:pt>
                <c:pt idx="93">
                  <c:v>126</c:v>
                </c:pt>
                <c:pt idx="94">
                  <c:v>128</c:v>
                </c:pt>
                <c:pt idx="95">
                  <c:v>130</c:v>
                </c:pt>
                <c:pt idx="96">
                  <c:v>132</c:v>
                </c:pt>
                <c:pt idx="97">
                  <c:v>134</c:v>
                </c:pt>
                <c:pt idx="98">
                  <c:v>136</c:v>
                </c:pt>
                <c:pt idx="99">
                  <c:v>138</c:v>
                </c:pt>
                <c:pt idx="100">
                  <c:v>140</c:v>
                </c:pt>
                <c:pt idx="101">
                  <c:v>142</c:v>
                </c:pt>
                <c:pt idx="102">
                  <c:v>144</c:v>
                </c:pt>
                <c:pt idx="103">
                  <c:v>146</c:v>
                </c:pt>
                <c:pt idx="104">
                  <c:v>148</c:v>
                </c:pt>
                <c:pt idx="105">
                  <c:v>150</c:v>
                </c:pt>
                <c:pt idx="106">
                  <c:v>155</c:v>
                </c:pt>
                <c:pt idx="107">
                  <c:v>160</c:v>
                </c:pt>
                <c:pt idx="108">
                  <c:v>165</c:v>
                </c:pt>
                <c:pt idx="109">
                  <c:v>170</c:v>
                </c:pt>
                <c:pt idx="110">
                  <c:v>175</c:v>
                </c:pt>
                <c:pt idx="111">
                  <c:v>180</c:v>
                </c:pt>
                <c:pt idx="112">
                  <c:v>185</c:v>
                </c:pt>
                <c:pt idx="113">
                  <c:v>190</c:v>
                </c:pt>
                <c:pt idx="114">
                  <c:v>195</c:v>
                </c:pt>
                <c:pt idx="115">
                  <c:v>200</c:v>
                </c:pt>
                <c:pt idx="116">
                  <c:v>205</c:v>
                </c:pt>
                <c:pt idx="117">
                  <c:v>210</c:v>
                </c:pt>
                <c:pt idx="118">
                  <c:v>215</c:v>
                </c:pt>
                <c:pt idx="119">
                  <c:v>220</c:v>
                </c:pt>
                <c:pt idx="120">
                  <c:v>225</c:v>
                </c:pt>
                <c:pt idx="121">
                  <c:v>230</c:v>
                </c:pt>
                <c:pt idx="122">
                  <c:v>235</c:v>
                </c:pt>
                <c:pt idx="123">
                  <c:v>240</c:v>
                </c:pt>
                <c:pt idx="124">
                  <c:v>245</c:v>
                </c:pt>
                <c:pt idx="125">
                  <c:v>250</c:v>
                </c:pt>
                <c:pt idx="126">
                  <c:v>260</c:v>
                </c:pt>
                <c:pt idx="127">
                  <c:v>270</c:v>
                </c:pt>
                <c:pt idx="128">
                  <c:v>280</c:v>
                </c:pt>
                <c:pt idx="129">
                  <c:v>290</c:v>
                </c:pt>
                <c:pt idx="130">
                  <c:v>300</c:v>
                </c:pt>
                <c:pt idx="131">
                  <c:v>310</c:v>
                </c:pt>
                <c:pt idx="132">
                  <c:v>320</c:v>
                </c:pt>
                <c:pt idx="133">
                  <c:v>330</c:v>
                </c:pt>
                <c:pt idx="134">
                  <c:v>340</c:v>
                </c:pt>
                <c:pt idx="135">
                  <c:v>350</c:v>
                </c:pt>
                <c:pt idx="136">
                  <c:v>360</c:v>
                </c:pt>
                <c:pt idx="137">
                  <c:v>370</c:v>
                </c:pt>
                <c:pt idx="138">
                  <c:v>380</c:v>
                </c:pt>
                <c:pt idx="139">
                  <c:v>390</c:v>
                </c:pt>
                <c:pt idx="140">
                  <c:v>400</c:v>
                </c:pt>
                <c:pt idx="141">
                  <c:v>500</c:v>
                </c:pt>
                <c:pt idx="142">
                  <c:v>600</c:v>
                </c:pt>
                <c:pt idx="143">
                  <c:v>700</c:v>
                </c:pt>
                <c:pt idx="144">
                  <c:v>800</c:v>
                </c:pt>
                <c:pt idx="145">
                  <c:v>900</c:v>
                </c:pt>
                <c:pt idx="146">
                  <c:v>1000</c:v>
                </c:pt>
                <c:pt idx="147">
                  <c:v>1100</c:v>
                </c:pt>
                <c:pt idx="148">
                  <c:v>1200</c:v>
                </c:pt>
                <c:pt idx="149">
                  <c:v>1300</c:v>
                </c:pt>
                <c:pt idx="150">
                  <c:v>1400</c:v>
                </c:pt>
                <c:pt idx="151">
                  <c:v>1500</c:v>
                </c:pt>
                <c:pt idx="152">
                  <c:v>1600</c:v>
                </c:pt>
                <c:pt idx="153">
                  <c:v>1700</c:v>
                </c:pt>
                <c:pt idx="154">
                  <c:v>1800</c:v>
                </c:pt>
                <c:pt idx="155">
                  <c:v>2000</c:v>
                </c:pt>
              </c:numCache>
            </c:numRef>
          </c:xVal>
          <c:yVal>
            <c:numRef>
              <c:f>Calculs!$M$3:$M$158</c:f>
              <c:numCache>
                <c:formatCode>0.00E+00</c:formatCode>
                <c:ptCount val="156"/>
                <c:pt idx="0">
                  <c:v>5.0187318390111257E-2</c:v>
                </c:pt>
                <c:pt idx="1">
                  <c:v>5.5623352032944551E-2</c:v>
                </c:pt>
                <c:pt idx="2">
                  <c:v>6.1487091526071236E-2</c:v>
                </c:pt>
                <c:pt idx="3">
                  <c:v>6.7816660999819312E-2</c:v>
                </c:pt>
                <c:pt idx="4">
                  <c:v>7.4654439036812348E-2</c:v>
                </c:pt>
                <c:pt idx="5">
                  <c:v>8.2047469476563384E-2</c:v>
                </c:pt>
                <c:pt idx="6">
                  <c:v>9.0047906502819908E-2</c:v>
                </c:pt>
                <c:pt idx="7">
                  <c:v>9.8713489081316608E-2</c:v>
                </c:pt>
                <c:pt idx="8">
                  <c:v>0.10810803630656529</c:v>
                </c:pt>
                <c:pt idx="9">
                  <c:v>0.11830195017967804</c:v>
                </c:pt>
                <c:pt idx="10">
                  <c:v>0.12937270526264943</c:v>
                </c:pt>
                <c:pt idx="11">
                  <c:v>0.14140529487889619</c:v>
                </c:pt>
                <c:pt idx="12">
                  <c:v>0.15449259022405015</c:v>
                </c:pt>
                <c:pt idx="13">
                  <c:v>0.1687355509022993</c:v>
                </c:pt>
                <c:pt idx="14">
                  <c:v>0.18424320182859699</c:v>
                </c:pt>
                <c:pt idx="15">
                  <c:v>0.20113226084537772</c:v>
                </c:pt>
                <c:pt idx="16">
                  <c:v>0.21952626255322905</c:v>
                </c:pt>
                <c:pt idx="17">
                  <c:v>0.23955397586731952</c:v>
                </c:pt>
                <c:pt idx="18">
                  <c:v>0.26134685572955441</c:v>
                </c:pt>
                <c:pt idx="19">
                  <c:v>0.28503520514107328</c:v>
                </c:pt>
                <c:pt idx="20">
                  <c:v>0.31074265748084395</c:v>
                </c:pt>
                <c:pt idx="21">
                  <c:v>0.33857853167486363</c:v>
                </c:pt>
                <c:pt idx="22">
                  <c:v>0.36862758322559364</c:v>
                </c:pt>
                <c:pt idx="23">
                  <c:v>0.40093670302951123</c:v>
                </c:pt>
                <c:pt idx="24">
                  <c:v>0.4354982482720724</c:v>
                </c:pt>
                <c:pt idx="25">
                  <c:v>0.47222998505205427</c:v>
                </c:pt>
                <c:pt idx="26">
                  <c:v>0.51095214897157204</c:v>
                </c:pt>
                <c:pt idx="27">
                  <c:v>0.55136294716506828</c:v>
                </c:pt>
                <c:pt idx="28">
                  <c:v>0.59301494898398466</c:v>
                </c:pt>
                <c:pt idx="29">
                  <c:v>0.63529616051473181</c:v>
                </c:pt>
                <c:pt idx="30">
                  <c:v>0.6774209042374999</c:v>
                </c:pt>
                <c:pt idx="31">
                  <c:v>0.71843647262148691</c:v>
                </c:pt>
                <c:pt idx="32">
                  <c:v>0.75725125311068431</c:v>
                </c:pt>
                <c:pt idx="33">
                  <c:v>0.79268797664222512</c:v>
                </c:pt>
                <c:pt idx="34">
                  <c:v>0.82356158985669781</c:v>
                </c:pt>
                <c:pt idx="35">
                  <c:v>0.84877540158635756</c:v>
                </c:pt>
                <c:pt idx="36">
                  <c:v>0.86742301426624069</c:v>
                </c:pt>
                <c:pt idx="37">
                  <c:v>0.87887930282728588</c:v>
                </c:pt>
                <c:pt idx="38">
                  <c:v>0.88286346495210077</c:v>
                </c:pt>
                <c:pt idx="39">
                  <c:v>0.87946183745185902</c:v>
                </c:pt>
                <c:pt idx="40">
                  <c:v>0.86910667809184095</c:v>
                </c:pt>
                <c:pt idx="41">
                  <c:v>0.85251666867151477</c:v>
                </c:pt>
                <c:pt idx="42">
                  <c:v>0.83061229345131959</c:v>
                </c:pt>
                <c:pt idx="43">
                  <c:v>0.80442236310303872</c:v>
                </c:pt>
                <c:pt idx="44">
                  <c:v>0.77499656294403407</c:v>
                </c:pt>
                <c:pt idx="45">
                  <c:v>0.74333441088267416</c:v>
                </c:pt>
                <c:pt idx="46">
                  <c:v>0.7103354784512208</c:v>
                </c:pt>
                <c:pt idx="47">
                  <c:v>0.67677090066752932</c:v>
                </c:pt>
                <c:pt idx="48">
                  <c:v>0.64327299666640092</c:v>
                </c:pt>
                <c:pt idx="49">
                  <c:v>0.61033835640050915</c:v>
                </c:pt>
                <c:pt idx="50">
                  <c:v>0.57833963375627273</c:v>
                </c:pt>
                <c:pt idx="51">
                  <c:v>0.54754197711932828</c:v>
                </c:pt>
                <c:pt idx="52">
                  <c:v>0.51812104404291581</c:v>
                </c:pt>
                <c:pt idx="53">
                  <c:v>0.49018056345412264</c:v>
                </c:pt>
                <c:pt idx="54">
                  <c:v>0.46376825894881557</c:v>
                </c:pt>
                <c:pt idx="55">
                  <c:v>0.43888957608424073</c:v>
                </c:pt>
                <c:pt idx="56">
                  <c:v>0.41551907700934987</c:v>
                </c:pt>
                <c:pt idx="57">
                  <c:v>0.39360961797414951</c:v>
                </c:pt>
                <c:pt idx="58">
                  <c:v>0.37309955588390165</c:v>
                </c:pt>
                <c:pt idx="59">
                  <c:v>0.35391828031905981</c:v>
                </c:pt>
                <c:pt idx="60">
                  <c:v>0.33599036911191849</c:v>
                </c:pt>
                <c:pt idx="61">
                  <c:v>0.31923864100299382</c:v>
                </c:pt>
                <c:pt idx="62">
                  <c:v>0.30358634264651896</c:v>
                </c:pt>
                <c:pt idx="63">
                  <c:v>0.2889586680841949</c:v>
                </c:pt>
                <c:pt idx="64">
                  <c:v>0.2752837716004306</c:v>
                </c:pt>
                <c:pt idx="65">
                  <c:v>0.2624934019241858</c:v>
                </c:pt>
                <c:pt idx="66">
                  <c:v>0.250523257843558</c:v>
                </c:pt>
                <c:pt idx="67">
                  <c:v>0.23931314239568702</c:v>
                </c:pt>
                <c:pt idx="68">
                  <c:v>0.22880697441102882</c:v>
                </c:pt>
                <c:pt idx="69">
                  <c:v>0.21895270168715575</c:v>
                </c:pt>
                <c:pt idx="70">
                  <c:v>0.20970214877835991</c:v>
                </c:pt>
                <c:pt idx="71">
                  <c:v>0.20101082369812562</c:v>
                </c:pt>
                <c:pt idx="72">
                  <c:v>0.19283770120677224</c:v>
                </c:pt>
                <c:pt idx="73">
                  <c:v>0.18514499534851592</c:v>
                </c:pt>
                <c:pt idx="74">
                  <c:v>0.17789793014637834</c:v>
                </c:pt>
                <c:pt idx="75">
                  <c:v>0.17106451456944205</c:v>
                </c:pt>
                <c:pt idx="76">
                  <c:v>0.16461532582568883</c:v>
                </c:pt>
                <c:pt idx="77">
                  <c:v>0.158523303527354</c:v>
                </c:pt>
                <c:pt idx="78">
                  <c:v>0.15276355618705617</c:v>
                </c:pt>
                <c:pt idx="79">
                  <c:v>0.14731318072671906</c:v>
                </c:pt>
                <c:pt idx="80">
                  <c:v>0.14215109513753665</c:v>
                </c:pt>
                <c:pt idx="81">
                  <c:v>0.13261565678528686</c:v>
                </c:pt>
                <c:pt idx="82">
                  <c:v>0.12401944416607802</c:v>
                </c:pt>
                <c:pt idx="83">
                  <c:v>0.11624514895766802</c:v>
                </c:pt>
                <c:pt idx="84">
                  <c:v>0.10919261107747069</c:v>
                </c:pt>
                <c:pt idx="85">
                  <c:v>0.10277604216416014</c:v>
                </c:pt>
                <c:pt idx="86">
                  <c:v>9.6921722842824964E-2</c:v>
                </c:pt>
                <c:pt idx="87">
                  <c:v>9.156609398529636E-2</c:v>
                </c:pt>
                <c:pt idx="88">
                  <c:v>8.6654173609466922E-2</c:v>
                </c:pt>
                <c:pt idx="89">
                  <c:v>8.2138242016740914E-2</c:v>
                </c:pt>
                <c:pt idx="90">
                  <c:v>7.797674756128592E-2</c:v>
                </c:pt>
                <c:pt idx="91">
                  <c:v>7.4133393868558217E-2</c:v>
                </c:pt>
                <c:pt idx="92">
                  <c:v>7.0576376398892138E-2</c:v>
                </c:pt>
                <c:pt idx="93">
                  <c:v>6.7277742113612482E-2</c:v>
                </c:pt>
                <c:pt idx="94">
                  <c:v>6.4212850810906441E-2</c:v>
                </c:pt>
                <c:pt idx="95">
                  <c:v>6.1359920623395126E-2</c:v>
                </c:pt>
                <c:pt idx="96">
                  <c:v>5.8699643361270648E-2</c:v>
                </c:pt>
                <c:pt idx="97">
                  <c:v>5.6214857976844002E-2</c:v>
                </c:pt>
                <c:pt idx="98">
                  <c:v>5.3890272530375483E-2</c:v>
                </c:pt>
                <c:pt idx="99">
                  <c:v>5.1712226745775913E-2</c:v>
                </c:pt>
                <c:pt idx="100">
                  <c:v>4.9668488634044494E-2</c:v>
                </c:pt>
                <c:pt idx="101">
                  <c:v>4.7748079793683007E-2</c:v>
                </c:pt>
                <c:pt idx="102">
                  <c:v>4.5941124920431009E-2</c:v>
                </c:pt>
                <c:pt idx="103">
                  <c:v>4.4238721813503745E-2</c:v>
                </c:pt>
                <c:pt idx="104">
                  <c:v>4.2632828784182619E-2</c:v>
                </c:pt>
                <c:pt idx="105">
                  <c:v>4.1116166881085325E-2</c:v>
                </c:pt>
                <c:pt idx="106">
                  <c:v>3.767304557084461E-2</c:v>
                </c:pt>
                <c:pt idx="107">
                  <c:v>3.4660083308477363E-2</c:v>
                </c:pt>
                <c:pt idx="108">
                  <c:v>3.2007363462178806E-2</c:v>
                </c:pt>
                <c:pt idx="109">
                  <c:v>2.965872179298068E-2</c:v>
                </c:pt>
                <c:pt idx="110">
                  <c:v>2.7568615802905372E-2</c:v>
                </c:pt>
                <c:pt idx="111">
                  <c:v>2.5699794678911925E-2</c:v>
                </c:pt>
                <c:pt idx="112">
                  <c:v>2.4021544640652426E-2</c:v>
                </c:pt>
                <c:pt idx="113">
                  <c:v>2.2508353091119315E-2</c:v>
                </c:pt>
                <c:pt idx="114">
                  <c:v>2.1138881206959503E-2</c:v>
                </c:pt>
                <c:pt idx="115">
                  <c:v>1.989516620993681E-2</c:v>
                </c:pt>
                <c:pt idx="116">
                  <c:v>1.8761996449519147E-2</c:v>
                </c:pt>
                <c:pt idx="117">
                  <c:v>1.7726417774558856E-2</c:v>
                </c:pt>
                <c:pt idx="118">
                  <c:v>1.6777340560759413E-2</c:v>
                </c:pt>
                <c:pt idx="119">
                  <c:v>1.5905224571272747E-2</c:v>
                </c:pt>
                <c:pt idx="120">
                  <c:v>1.5101824489101245E-2</c:v>
                </c:pt>
                <c:pt idx="121">
                  <c:v>1.4359983104146434E-2</c:v>
                </c:pt>
                <c:pt idx="122">
                  <c:v>1.3673462199570885E-2</c:v>
                </c:pt>
                <c:pt idx="123">
                  <c:v>1.3036803464313573E-2</c:v>
                </c:pt>
                <c:pt idx="124">
                  <c:v>1.2445213474005845E-2</c:v>
                </c:pt>
                <c:pt idx="125">
                  <c:v>1.1894468081905529E-2</c:v>
                </c:pt>
                <c:pt idx="126">
                  <c:v>1.0900994540639752E-2</c:v>
                </c:pt>
                <c:pt idx="127">
                  <c:v>1.0031243273725288E-2</c:v>
                </c:pt>
                <c:pt idx="128">
                  <c:v>9.2652213551417395E-3</c:v>
                </c:pt>
                <c:pt idx="129">
                  <c:v>8.5868595224699584E-3</c:v>
                </c:pt>
                <c:pt idx="130">
                  <c:v>7.9831168860146073E-3</c:v>
                </c:pt>
                <c:pt idx="131">
                  <c:v>7.4433163693080617E-3</c:v>
                </c:pt>
                <c:pt idx="132">
                  <c:v>6.9586451151597561E-3</c:v>
                </c:pt>
                <c:pt idx="133">
                  <c:v>6.5217745020873519E-3</c:v>
                </c:pt>
                <c:pt idx="134">
                  <c:v>6.1265680119767518E-3</c:v>
                </c:pt>
                <c:pt idx="135">
                  <c:v>5.7678543959218675E-3</c:v>
                </c:pt>
                <c:pt idx="136">
                  <c:v>5.4412499132444614E-3</c:v>
                </c:pt>
                <c:pt idx="137">
                  <c:v>5.1430178300205798E-3</c:v>
                </c:pt>
                <c:pt idx="138">
                  <c:v>4.8699564783348803E-3</c:v>
                </c:pt>
                <c:pt idx="139">
                  <c:v>4.6193094041385718E-3</c:v>
                </c:pt>
                <c:pt idx="140">
                  <c:v>4.388692740982969E-3</c:v>
                </c:pt>
                <c:pt idx="141">
                  <c:v>2.8338352829070379E-3</c:v>
                </c:pt>
                <c:pt idx="142">
                  <c:v>2.037054129475524E-3</c:v>
                </c:pt>
                <c:pt idx="143">
                  <c:v>1.6048779664585844E-3</c:v>
                </c:pt>
                <c:pt idx="144">
                  <c:v>1.4041645965907623E-3</c:v>
                </c:pt>
                <c:pt idx="145">
                  <c:v>1.423017510589597E-3</c:v>
                </c:pt>
                <c:pt idx="146">
                  <c:v>1.604347209201662E-3</c:v>
                </c:pt>
                <c:pt idx="147">
                  <c:v>1.2859843278918426E-3</c:v>
                </c:pt>
                <c:pt idx="148">
                  <c:v>7.7536703998293266E-4</c:v>
                </c:pt>
                <c:pt idx="149">
                  <c:v>5.2908763602210751E-4</c:v>
                </c:pt>
                <c:pt idx="150">
                  <c:v>4.0956961243454604E-4</c:v>
                </c:pt>
                <c:pt idx="151">
                  <c:v>3.4111007182002773E-4</c:v>
                </c:pt>
                <c:pt idx="152">
                  <c:v>2.9769957919012491E-4</c:v>
                </c:pt>
                <c:pt idx="153">
                  <c:v>2.7004313337564145E-4</c:v>
                </c:pt>
                <c:pt idx="154">
                  <c:v>2.5561117920047671E-4</c:v>
                </c:pt>
                <c:pt idx="155">
                  <c:v>2.7742972728928006E-4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5F-DE46-BFC1-F7084155ED8A}"/>
            </c:ext>
          </c:extLst>
        </c:ser>
        <c:ser>
          <c:idx val="4"/>
          <c:order val="1"/>
          <c:spPr>
            <a:ln>
              <a:solidFill>
                <a:schemeClr val="accent6"/>
              </a:solidFill>
            </a:ln>
          </c:spPr>
          <c:xVal>
            <c:numRef>
              <c:f>Calculs!$B$3:$B$158</c:f>
              <c:numCache>
                <c:formatCode>General</c:formatCode>
                <c:ptCount val="15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102</c:v>
                </c:pt>
                <c:pt idx="82">
                  <c:v>104</c:v>
                </c:pt>
                <c:pt idx="83">
                  <c:v>106</c:v>
                </c:pt>
                <c:pt idx="84">
                  <c:v>108</c:v>
                </c:pt>
                <c:pt idx="85">
                  <c:v>110</c:v>
                </c:pt>
                <c:pt idx="86">
                  <c:v>112</c:v>
                </c:pt>
                <c:pt idx="87">
                  <c:v>114</c:v>
                </c:pt>
                <c:pt idx="88">
                  <c:v>116</c:v>
                </c:pt>
                <c:pt idx="89">
                  <c:v>118</c:v>
                </c:pt>
                <c:pt idx="90">
                  <c:v>120</c:v>
                </c:pt>
                <c:pt idx="91">
                  <c:v>122</c:v>
                </c:pt>
                <c:pt idx="92">
                  <c:v>124</c:v>
                </c:pt>
                <c:pt idx="93">
                  <c:v>126</c:v>
                </c:pt>
                <c:pt idx="94">
                  <c:v>128</c:v>
                </c:pt>
                <c:pt idx="95">
                  <c:v>130</c:v>
                </c:pt>
                <c:pt idx="96">
                  <c:v>132</c:v>
                </c:pt>
                <c:pt idx="97">
                  <c:v>134</c:v>
                </c:pt>
                <c:pt idx="98">
                  <c:v>136</c:v>
                </c:pt>
                <c:pt idx="99">
                  <c:v>138</c:v>
                </c:pt>
                <c:pt idx="100">
                  <c:v>140</c:v>
                </c:pt>
                <c:pt idx="101">
                  <c:v>142</c:v>
                </c:pt>
                <c:pt idx="102">
                  <c:v>144</c:v>
                </c:pt>
                <c:pt idx="103">
                  <c:v>146</c:v>
                </c:pt>
                <c:pt idx="104">
                  <c:v>148</c:v>
                </c:pt>
                <c:pt idx="105">
                  <c:v>150</c:v>
                </c:pt>
                <c:pt idx="106">
                  <c:v>155</c:v>
                </c:pt>
                <c:pt idx="107">
                  <c:v>160</c:v>
                </c:pt>
                <c:pt idx="108">
                  <c:v>165</c:v>
                </c:pt>
                <c:pt idx="109">
                  <c:v>170</c:v>
                </c:pt>
                <c:pt idx="110">
                  <c:v>175</c:v>
                </c:pt>
                <c:pt idx="111">
                  <c:v>180</c:v>
                </c:pt>
                <c:pt idx="112">
                  <c:v>185</c:v>
                </c:pt>
                <c:pt idx="113">
                  <c:v>190</c:v>
                </c:pt>
                <c:pt idx="114">
                  <c:v>195</c:v>
                </c:pt>
                <c:pt idx="115">
                  <c:v>200</c:v>
                </c:pt>
                <c:pt idx="116">
                  <c:v>205</c:v>
                </c:pt>
                <c:pt idx="117">
                  <c:v>210</c:v>
                </c:pt>
                <c:pt idx="118">
                  <c:v>215</c:v>
                </c:pt>
                <c:pt idx="119">
                  <c:v>220</c:v>
                </c:pt>
                <c:pt idx="120">
                  <c:v>225</c:v>
                </c:pt>
                <c:pt idx="121">
                  <c:v>230</c:v>
                </c:pt>
                <c:pt idx="122">
                  <c:v>235</c:v>
                </c:pt>
                <c:pt idx="123">
                  <c:v>240</c:v>
                </c:pt>
                <c:pt idx="124">
                  <c:v>245</c:v>
                </c:pt>
                <c:pt idx="125">
                  <c:v>250</c:v>
                </c:pt>
                <c:pt idx="126">
                  <c:v>260</c:v>
                </c:pt>
                <c:pt idx="127">
                  <c:v>270</c:v>
                </c:pt>
                <c:pt idx="128">
                  <c:v>280</c:v>
                </c:pt>
                <c:pt idx="129">
                  <c:v>290</c:v>
                </c:pt>
                <c:pt idx="130">
                  <c:v>300</c:v>
                </c:pt>
                <c:pt idx="131">
                  <c:v>310</c:v>
                </c:pt>
                <c:pt idx="132">
                  <c:v>320</c:v>
                </c:pt>
                <c:pt idx="133">
                  <c:v>330</c:v>
                </c:pt>
                <c:pt idx="134">
                  <c:v>340</c:v>
                </c:pt>
                <c:pt idx="135">
                  <c:v>350</c:v>
                </c:pt>
                <c:pt idx="136">
                  <c:v>360</c:v>
                </c:pt>
                <c:pt idx="137">
                  <c:v>370</c:v>
                </c:pt>
                <c:pt idx="138">
                  <c:v>380</c:v>
                </c:pt>
                <c:pt idx="139">
                  <c:v>390</c:v>
                </c:pt>
                <c:pt idx="140">
                  <c:v>400</c:v>
                </c:pt>
                <c:pt idx="141">
                  <c:v>500</c:v>
                </c:pt>
                <c:pt idx="142">
                  <c:v>600</c:v>
                </c:pt>
                <c:pt idx="143">
                  <c:v>700</c:v>
                </c:pt>
                <c:pt idx="144">
                  <c:v>800</c:v>
                </c:pt>
                <c:pt idx="145">
                  <c:v>900</c:v>
                </c:pt>
                <c:pt idx="146">
                  <c:v>1000</c:v>
                </c:pt>
                <c:pt idx="147">
                  <c:v>1100</c:v>
                </c:pt>
                <c:pt idx="148">
                  <c:v>1200</c:v>
                </c:pt>
                <c:pt idx="149">
                  <c:v>1300</c:v>
                </c:pt>
                <c:pt idx="150">
                  <c:v>1400</c:v>
                </c:pt>
                <c:pt idx="151">
                  <c:v>1500</c:v>
                </c:pt>
                <c:pt idx="152">
                  <c:v>1600</c:v>
                </c:pt>
                <c:pt idx="153">
                  <c:v>1700</c:v>
                </c:pt>
                <c:pt idx="154">
                  <c:v>1800</c:v>
                </c:pt>
                <c:pt idx="155">
                  <c:v>2000</c:v>
                </c:pt>
              </c:numCache>
            </c:numRef>
          </c:xVal>
          <c:yVal>
            <c:numRef>
              <c:f>Calculs!$X$3:$X$158</c:f>
              <c:numCache>
                <c:formatCode>0.00E+00</c:formatCode>
                <c:ptCount val="156"/>
                <c:pt idx="0">
                  <c:v>1.8045532873710357E-2</c:v>
                </c:pt>
                <c:pt idx="1">
                  <c:v>1.9889887557753783E-2</c:v>
                </c:pt>
                <c:pt idx="2">
                  <c:v>2.1855501489158047E-2</c:v>
                </c:pt>
                <c:pt idx="3">
                  <c:v>2.3950677931027675E-2</c:v>
                </c:pt>
                <c:pt idx="4">
                  <c:v>2.6184588128770558E-2</c:v>
                </c:pt>
                <c:pt idx="5">
                  <c:v>2.8567350053343987E-2</c:v>
                </c:pt>
                <c:pt idx="6">
                  <c:v>3.1110118189821012E-2</c:v>
                </c:pt>
                <c:pt idx="7">
                  <c:v>3.3825185452171946E-2</c:v>
                </c:pt>
                <c:pt idx="8">
                  <c:v>3.672609848832431E-2</c:v>
                </c:pt>
                <c:pt idx="9">
                  <c:v>3.9827787829285533E-2</c:v>
                </c:pt>
                <c:pt idx="10">
                  <c:v>4.3146714533135566E-2</c:v>
                </c:pt>
                <c:pt idx="11">
                  <c:v>4.6701035178235761E-2</c:v>
                </c:pt>
                <c:pt idx="12">
                  <c:v>5.0510787266613844E-2</c:v>
                </c:pt>
                <c:pt idx="13">
                  <c:v>5.4598097302139714E-2</c:v>
                </c:pt>
                <c:pt idx="14">
                  <c:v>5.8987413998627169E-2</c:v>
                </c:pt>
                <c:pt idx="15">
                  <c:v>6.370576923433191E-2</c:v>
                </c:pt>
                <c:pt idx="16">
                  <c:v>6.8783069477830416E-2</c:v>
                </c:pt>
                <c:pt idx="17">
                  <c:v>7.4252420431146771E-2</c:v>
                </c:pt>
                <c:pt idx="18">
                  <c:v>8.0150487519070723E-2</c:v>
                </c:pt>
                <c:pt idx="19">
                  <c:v>8.6517894528046813E-2</c:v>
                </c:pt>
                <c:pt idx="20">
                  <c:v>9.3399662063887501E-2</c:v>
                </c:pt>
                <c:pt idx="21">
                  <c:v>0.10084568641555602</c:v>
                </c:pt>
                <c:pt idx="22">
                  <c:v>0.10891125769043219</c:v>
                </c:pt>
                <c:pt idx="23">
                  <c:v>0.11765761346080295</c:v>
                </c:pt>
                <c:pt idx="24">
                  <c:v>0.12715252027419011</c:v>
                </c:pt>
                <c:pt idx="25">
                  <c:v>0.13747086974965605</c:v>
                </c:pt>
                <c:pt idx="26">
                  <c:v>0.1486952679689143</c:v>
                </c:pt>
                <c:pt idx="27">
                  <c:v>0.16091658563684319</c:v>
                </c:pt>
                <c:pt idx="28">
                  <c:v>0.17423442095659614</c:v>
                </c:pt>
                <c:pt idx="29">
                  <c:v>0.18875740599545188</c:v>
                </c:pt>
                <c:pt idx="30">
                  <c:v>0.20460325889308972</c:v>
                </c:pt>
                <c:pt idx="31">
                  <c:v>0.2218984467498416</c:v>
                </c:pt>
                <c:pt idx="32">
                  <c:v>0.24077727554948569</c:v>
                </c:pt>
                <c:pt idx="33">
                  <c:v>0.26138016247426699</c:v>
                </c:pt>
                <c:pt idx="34">
                  <c:v>0.28385077197753417</c:v>
                </c:pt>
                <c:pt idx="35">
                  <c:v>0.30833161184951319</c:v>
                </c:pt>
                <c:pt idx="36">
                  <c:v>0.33495759552023463</c:v>
                </c:pt>
                <c:pt idx="37">
                  <c:v>0.36384699581981716</c:v>
                </c:pt>
                <c:pt idx="38">
                  <c:v>0.39508916906235358</c:v>
                </c:pt>
                <c:pt idx="39">
                  <c:v>0.42872845938670734</c:v>
                </c:pt>
                <c:pt idx="40">
                  <c:v>0.46474386629064124</c:v>
                </c:pt>
                <c:pt idx="41">
                  <c:v>0.50302446054013439</c:v>
                </c:pt>
                <c:pt idx="42">
                  <c:v>0.54334126654705062</c:v>
                </c:pt>
                <c:pt idx="43">
                  <c:v>0.58531748083633883</c:v>
                </c:pt>
                <c:pt idx="44">
                  <c:v>0.62840048413713567</c:v>
                </c:pt>
                <c:pt idx="45">
                  <c:v>0.67184098665239234</c:v>
                </c:pt>
                <c:pt idx="46">
                  <c:v>0.71468641364134089</c:v>
                </c:pt>
                <c:pt idx="47">
                  <c:v>0.75579655057258499</c:v>
                </c:pt>
                <c:pt idx="48">
                  <c:v>0.79388852707733704</c:v>
                </c:pt>
                <c:pt idx="49">
                  <c:v>0.82761450735503961</c:v>
                </c:pt>
                <c:pt idx="50">
                  <c:v>0.8556687356722138</c:v>
                </c:pt>
                <c:pt idx="51">
                  <c:v>0.87691196398491633</c:v>
                </c:pt>
                <c:pt idx="52">
                  <c:v>0.89049342144036137</c:v>
                </c:pt>
                <c:pt idx="53">
                  <c:v>0.89594683687491816</c:v>
                </c:pt>
                <c:pt idx="54">
                  <c:v>0.8932401758595212</c:v>
                </c:pt>
                <c:pt idx="55">
                  <c:v>0.88276864240140474</c:v>
                </c:pt>
                <c:pt idx="56">
                  <c:v>0.86529392317851961</c:v>
                </c:pt>
                <c:pt idx="57">
                  <c:v>0.84184469883694146</c:v>
                </c:pt>
                <c:pt idx="58">
                  <c:v>0.81360000165577229</c:v>
                </c:pt>
                <c:pt idx="59">
                  <c:v>0.78177669744205214</c:v>
                </c:pt>
                <c:pt idx="60">
                  <c:v>0.74753675918208629</c:v>
                </c:pt>
                <c:pt idx="61">
                  <c:v>0.71192216517009344</c:v>
                </c:pt>
                <c:pt idx="62">
                  <c:v>0.6758180867459711</c:v>
                </c:pt>
                <c:pt idx="63">
                  <c:v>0.63994018138960984</c:v>
                </c:pt>
                <c:pt idx="64">
                  <c:v>0.60483957993276105</c:v>
                </c:pt>
                <c:pt idx="65">
                  <c:v>0.57091898794995832</c:v>
                </c:pt>
                <c:pt idx="66">
                  <c:v>0.53845435754760418</c:v>
                </c:pt>
                <c:pt idx="67">
                  <c:v>0.50761807681935756</c:v>
                </c:pt>
                <c:pt idx="68">
                  <c:v>0.47850107897347183</c:v>
                </c:pt>
                <c:pt idx="69">
                  <c:v>0.45113245209984565</c:v>
                </c:pt>
                <c:pt idx="70">
                  <c:v>0.4254959708223599</c:v>
                </c:pt>
                <c:pt idx="71">
                  <c:v>0.40154350586262955</c:v>
                </c:pt>
                <c:pt idx="72">
                  <c:v>0.37920556703441666</c:v>
                </c:pt>
                <c:pt idx="73">
                  <c:v>0.35839937248828635</c:v>
                </c:pt>
                <c:pt idx="74">
                  <c:v>0.33903487286789002</c:v>
                </c:pt>
                <c:pt idx="75">
                  <c:v>0.32101913783973823</c:v>
                </c:pt>
                <c:pt idx="76">
                  <c:v>0.30425946381280577</c:v>
                </c:pt>
                <c:pt idx="77">
                  <c:v>0.28866550372403188</c:v>
                </c:pt>
                <c:pt idx="78">
                  <c:v>0.27415066269252975</c:v>
                </c:pt>
                <c:pt idx="79">
                  <c:v>0.26063295214109938</c:v>
                </c:pt>
                <c:pt idx="80">
                  <c:v>0.2480354515437605</c:v>
                </c:pt>
                <c:pt idx="81">
                  <c:v>0.22531964319169373</c:v>
                </c:pt>
                <c:pt idx="82">
                  <c:v>0.20549184592988157</c:v>
                </c:pt>
                <c:pt idx="83">
                  <c:v>0.18811828289507171</c:v>
                </c:pt>
                <c:pt idx="84">
                  <c:v>0.17283393452297202</c:v>
                </c:pt>
                <c:pt idx="85">
                  <c:v>0.15933281400074673</c:v>
                </c:pt>
                <c:pt idx="86">
                  <c:v>0.14735871221249031</c:v>
                </c:pt>
                <c:pt idx="87">
                  <c:v>0.13669696323348779</c:v>
                </c:pt>
                <c:pt idx="88">
                  <c:v>0.12716738123111282</c:v>
                </c:pt>
                <c:pt idx="89">
                  <c:v>0.1186183289292595</c:v>
                </c:pt>
                <c:pt idx="90">
                  <c:v>0.11092179766070431</c:v>
                </c:pt>
                <c:pt idx="91">
                  <c:v>0.10396935505407556</c:v>
                </c:pt>
                <c:pt idx="92">
                  <c:v>9.7668819278844188E-2</c:v>
                </c:pt>
                <c:pt idx="93">
                  <c:v>9.1941533108452655E-2</c:v>
                </c:pt>
                <c:pt idx="94">
                  <c:v>8.6720129040623761E-2</c:v>
                </c:pt>
                <c:pt idx="95">
                  <c:v>8.194669458059356E-2</c:v>
                </c:pt>
                <c:pt idx="96">
                  <c:v>7.757126292339811E-2</c:v>
                </c:pt>
                <c:pt idx="97">
                  <c:v>7.3550568125961946E-2</c:v>
                </c:pt>
                <c:pt idx="98">
                  <c:v>6.9847015422432546E-2</c:v>
                </c:pt>
                <c:pt idx="99">
                  <c:v>6.6427826819204339E-2</c:v>
                </c:pt>
                <c:pt idx="100">
                  <c:v>6.3264329801103858E-2</c:v>
                </c:pt>
                <c:pt idx="101">
                  <c:v>6.0331363184062958E-2</c:v>
                </c:pt>
                <c:pt idx="102">
                  <c:v>5.7606779133690722E-2</c:v>
                </c:pt>
                <c:pt idx="103">
                  <c:v>5.5071024366362242E-2</c:v>
                </c:pt>
                <c:pt idx="104">
                  <c:v>5.2706786754607715E-2</c:v>
                </c:pt>
                <c:pt idx="105">
                  <c:v>5.049869613019442E-2</c:v>
                </c:pt>
                <c:pt idx="106">
                  <c:v>4.5575396791079692E-2</c:v>
                </c:pt>
                <c:pt idx="107">
                  <c:v>4.1369352967295825E-2</c:v>
                </c:pt>
                <c:pt idx="108">
                  <c:v>3.7745366198069896E-2</c:v>
                </c:pt>
                <c:pt idx="109">
                  <c:v>3.4598837629881585E-2</c:v>
                </c:pt>
                <c:pt idx="110">
                  <c:v>3.1847816743266977E-2</c:v>
                </c:pt>
                <c:pt idx="111">
                  <c:v>2.942735361189408E-2</c:v>
                </c:pt>
                <c:pt idx="112">
                  <c:v>2.7285425771113148E-2</c:v>
                </c:pt>
                <c:pt idx="113">
                  <c:v>2.5379958941409431E-2</c:v>
                </c:pt>
                <c:pt idx="114">
                  <c:v>2.3676619160102441E-2</c:v>
                </c:pt>
                <c:pt idx="115">
                  <c:v>2.2147156612119523E-2</c:v>
                </c:pt>
                <c:pt idx="116">
                  <c:v>2.0768149221398247E-2</c:v>
                </c:pt>
                <c:pt idx="117">
                  <c:v>1.9520039463441496E-2</c:v>
                </c:pt>
                <c:pt idx="118">
                  <c:v>1.8386388716629232E-2</c:v>
                </c:pt>
                <c:pt idx="119">
                  <c:v>1.735329473138747E-2</c:v>
                </c:pt>
                <c:pt idx="120">
                  <c:v>1.6408932635575413E-2</c:v>
                </c:pt>
                <c:pt idx="121">
                  <c:v>1.5543190377341087E-2</c:v>
                </c:pt>
                <c:pt idx="122">
                  <c:v>1.47473769967158E-2</c:v>
                </c:pt>
                <c:pt idx="123">
                  <c:v>1.4013987526703464E-2</c:v>
                </c:pt>
                <c:pt idx="124">
                  <c:v>1.3336512270900824E-2</c:v>
                </c:pt>
                <c:pt idx="125">
                  <c:v>1.2709281111397908E-2</c:v>
                </c:pt>
                <c:pt idx="126">
                  <c:v>1.1586323692287293E-2</c:v>
                </c:pt>
                <c:pt idx="127">
                  <c:v>1.0612210797460331E-2</c:v>
                </c:pt>
                <c:pt idx="128">
                  <c:v>9.7612596727555401E-3</c:v>
                </c:pt>
                <c:pt idx="129">
                  <c:v>9.0131718448409615E-3</c:v>
                </c:pt>
                <c:pt idx="130">
                  <c:v>8.3517217913829933E-3</c:v>
                </c:pt>
                <c:pt idx="131">
                  <c:v>7.7638057474912481E-3</c:v>
                </c:pt>
                <c:pt idx="132">
                  <c:v>7.2387414716090781E-3</c:v>
                </c:pt>
                <c:pt idx="133">
                  <c:v>6.7677457571352351E-3</c:v>
                </c:pt>
                <c:pt idx="134">
                  <c:v>6.3435397215810818E-3</c:v>
                </c:pt>
                <c:pt idx="135">
                  <c:v>5.9600472154676121E-3</c:v>
                </c:pt>
                <c:pt idx="136">
                  <c:v>5.6121619531100952E-3</c:v>
                </c:pt>
                <c:pt idx="137">
                  <c:v>5.2955659531456201E-3</c:v>
                </c:pt>
                <c:pt idx="138">
                  <c:v>5.0065867036832579E-3</c:v>
                </c:pt>
                <c:pt idx="139">
                  <c:v>4.7420838481279093E-3</c:v>
                </c:pt>
                <c:pt idx="140">
                  <c:v>4.4993585863892793E-3</c:v>
                </c:pt>
                <c:pt idx="141">
                  <c:v>2.878932990922789E-3</c:v>
                </c:pt>
                <c:pt idx="142">
                  <c:v>2.0593834621869256E-3</c:v>
                </c:pt>
                <c:pt idx="143">
                  <c:v>1.6177295738477593E-3</c:v>
                </c:pt>
                <c:pt idx="144">
                  <c:v>1.4127346702488275E-3</c:v>
                </c:pt>
                <c:pt idx="145">
                  <c:v>1.4298599715002469E-3</c:v>
                </c:pt>
                <c:pt idx="146">
                  <c:v>1.6106293022351004E-3</c:v>
                </c:pt>
                <c:pt idx="147">
                  <c:v>1.2902077908646392E-3</c:v>
                </c:pt>
                <c:pt idx="148">
                  <c:v>7.7751051408891936E-4</c:v>
                </c:pt>
                <c:pt idx="149">
                  <c:v>5.3032982237266602E-4</c:v>
                </c:pt>
                <c:pt idx="150">
                  <c:v>4.1039628354533342E-4</c:v>
                </c:pt>
                <c:pt idx="151">
                  <c:v>3.4170846840952951E-4</c:v>
                </c:pt>
                <c:pt idx="152">
                  <c:v>2.9815775774733044E-4</c:v>
                </c:pt>
                <c:pt idx="153">
                  <c:v>2.7041072898625895E-4</c:v>
                </c:pt>
                <c:pt idx="154">
                  <c:v>2.5592111831784781E-4</c:v>
                </c:pt>
                <c:pt idx="155">
                  <c:v>2.7770172328189791E-4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5F-DE46-BFC1-F7084155ED8A}"/>
            </c:ext>
          </c:extLst>
        </c:ser>
        <c:ser>
          <c:idx val="5"/>
          <c:order val="2"/>
          <c:spPr>
            <a:ln>
              <a:solidFill>
                <a:srgbClr val="FF0000"/>
              </a:solidFill>
            </a:ln>
          </c:spPr>
          <c:xVal>
            <c:numRef>
              <c:f>Calculs!$B$3:$B$158</c:f>
              <c:numCache>
                <c:formatCode>General</c:formatCode>
                <c:ptCount val="15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102</c:v>
                </c:pt>
                <c:pt idx="82">
                  <c:v>104</c:v>
                </c:pt>
                <c:pt idx="83">
                  <c:v>106</c:v>
                </c:pt>
                <c:pt idx="84">
                  <c:v>108</c:v>
                </c:pt>
                <c:pt idx="85">
                  <c:v>110</c:v>
                </c:pt>
                <c:pt idx="86">
                  <c:v>112</c:v>
                </c:pt>
                <c:pt idx="87">
                  <c:v>114</c:v>
                </c:pt>
                <c:pt idx="88">
                  <c:v>116</c:v>
                </c:pt>
                <c:pt idx="89">
                  <c:v>118</c:v>
                </c:pt>
                <c:pt idx="90">
                  <c:v>120</c:v>
                </c:pt>
                <c:pt idx="91">
                  <c:v>122</c:v>
                </c:pt>
                <c:pt idx="92">
                  <c:v>124</c:v>
                </c:pt>
                <c:pt idx="93">
                  <c:v>126</c:v>
                </c:pt>
                <c:pt idx="94">
                  <c:v>128</c:v>
                </c:pt>
                <c:pt idx="95">
                  <c:v>130</c:v>
                </c:pt>
                <c:pt idx="96">
                  <c:v>132</c:v>
                </c:pt>
                <c:pt idx="97">
                  <c:v>134</c:v>
                </c:pt>
                <c:pt idx="98">
                  <c:v>136</c:v>
                </c:pt>
                <c:pt idx="99">
                  <c:v>138</c:v>
                </c:pt>
                <c:pt idx="100">
                  <c:v>140</c:v>
                </c:pt>
                <c:pt idx="101">
                  <c:v>142</c:v>
                </c:pt>
                <c:pt idx="102">
                  <c:v>144</c:v>
                </c:pt>
                <c:pt idx="103">
                  <c:v>146</c:v>
                </c:pt>
                <c:pt idx="104">
                  <c:v>148</c:v>
                </c:pt>
                <c:pt idx="105">
                  <c:v>150</c:v>
                </c:pt>
                <c:pt idx="106">
                  <c:v>155</c:v>
                </c:pt>
                <c:pt idx="107">
                  <c:v>160</c:v>
                </c:pt>
                <c:pt idx="108">
                  <c:v>165</c:v>
                </c:pt>
                <c:pt idx="109">
                  <c:v>170</c:v>
                </c:pt>
                <c:pt idx="110">
                  <c:v>175</c:v>
                </c:pt>
                <c:pt idx="111">
                  <c:v>180</c:v>
                </c:pt>
                <c:pt idx="112">
                  <c:v>185</c:v>
                </c:pt>
                <c:pt idx="113">
                  <c:v>190</c:v>
                </c:pt>
                <c:pt idx="114">
                  <c:v>195</c:v>
                </c:pt>
                <c:pt idx="115">
                  <c:v>200</c:v>
                </c:pt>
                <c:pt idx="116">
                  <c:v>205</c:v>
                </c:pt>
                <c:pt idx="117">
                  <c:v>210</c:v>
                </c:pt>
                <c:pt idx="118">
                  <c:v>215</c:v>
                </c:pt>
                <c:pt idx="119">
                  <c:v>220</c:v>
                </c:pt>
                <c:pt idx="120">
                  <c:v>225</c:v>
                </c:pt>
                <c:pt idx="121">
                  <c:v>230</c:v>
                </c:pt>
                <c:pt idx="122">
                  <c:v>235</c:v>
                </c:pt>
                <c:pt idx="123">
                  <c:v>240</c:v>
                </c:pt>
                <c:pt idx="124">
                  <c:v>245</c:v>
                </c:pt>
                <c:pt idx="125">
                  <c:v>250</c:v>
                </c:pt>
                <c:pt idx="126">
                  <c:v>260</c:v>
                </c:pt>
                <c:pt idx="127">
                  <c:v>270</c:v>
                </c:pt>
                <c:pt idx="128">
                  <c:v>280</c:v>
                </c:pt>
                <c:pt idx="129">
                  <c:v>290</c:v>
                </c:pt>
                <c:pt idx="130">
                  <c:v>300</c:v>
                </c:pt>
                <c:pt idx="131">
                  <c:v>310</c:v>
                </c:pt>
                <c:pt idx="132">
                  <c:v>320</c:v>
                </c:pt>
                <c:pt idx="133">
                  <c:v>330</c:v>
                </c:pt>
                <c:pt idx="134">
                  <c:v>340</c:v>
                </c:pt>
                <c:pt idx="135">
                  <c:v>350</c:v>
                </c:pt>
                <c:pt idx="136">
                  <c:v>360</c:v>
                </c:pt>
                <c:pt idx="137">
                  <c:v>370</c:v>
                </c:pt>
                <c:pt idx="138">
                  <c:v>380</c:v>
                </c:pt>
                <c:pt idx="139">
                  <c:v>390</c:v>
                </c:pt>
                <c:pt idx="140">
                  <c:v>400</c:v>
                </c:pt>
                <c:pt idx="141">
                  <c:v>500</c:v>
                </c:pt>
                <c:pt idx="142">
                  <c:v>600</c:v>
                </c:pt>
                <c:pt idx="143">
                  <c:v>700</c:v>
                </c:pt>
                <c:pt idx="144">
                  <c:v>800</c:v>
                </c:pt>
                <c:pt idx="145">
                  <c:v>900</c:v>
                </c:pt>
                <c:pt idx="146">
                  <c:v>1000</c:v>
                </c:pt>
                <c:pt idx="147">
                  <c:v>1100</c:v>
                </c:pt>
                <c:pt idx="148">
                  <c:v>1200</c:v>
                </c:pt>
                <c:pt idx="149">
                  <c:v>1300</c:v>
                </c:pt>
                <c:pt idx="150">
                  <c:v>1400</c:v>
                </c:pt>
                <c:pt idx="151">
                  <c:v>1500</c:v>
                </c:pt>
                <c:pt idx="152">
                  <c:v>1600</c:v>
                </c:pt>
                <c:pt idx="153">
                  <c:v>1700</c:v>
                </c:pt>
                <c:pt idx="154">
                  <c:v>1800</c:v>
                </c:pt>
                <c:pt idx="155">
                  <c:v>2000</c:v>
                </c:pt>
              </c:numCache>
            </c:numRef>
          </c:xVal>
          <c:yVal>
            <c:numRef>
              <c:f>Calculs!$AI$3:$AI$158</c:f>
              <c:numCache>
                <c:formatCode>0.00E+00</c:formatCode>
                <c:ptCount val="156"/>
                <c:pt idx="0">
                  <c:v>1.3532777363762349E-2</c:v>
                </c:pt>
                <c:pt idx="1">
                  <c:v>1.5111492160425066E-2</c:v>
                </c:pt>
                <c:pt idx="2">
                  <c:v>1.6800831921616854E-2</c:v>
                </c:pt>
                <c:pt idx="3">
                  <c:v>1.8606806984114543E-2</c:v>
                </c:pt>
                <c:pt idx="4">
                  <c:v>2.0535972849319628E-2</c:v>
                </c:pt>
                <c:pt idx="5">
                  <c:v>2.2595468526053319E-2</c:v>
                </c:pt>
                <c:pt idx="6">
                  <c:v>2.4793059377530735E-2</c:v>
                </c:pt>
                <c:pt idx="7">
                  <c:v>2.7137184747287213E-2</c:v>
                </c:pt>
                <c:pt idx="8">
                  <c:v>2.9637010684808618E-2</c:v>
                </c:pt>
                <c:pt idx="9">
                  <c:v>3.2302488133848284E-2</c:v>
                </c:pt>
                <c:pt idx="10">
                  <c:v>3.514441698533155E-2</c:v>
                </c:pt>
                <c:pt idx="11">
                  <c:v>3.8174516431686789E-2</c:v>
                </c:pt>
                <c:pt idx="12">
                  <c:v>4.1405502089735258E-2</c:v>
                </c:pt>
                <c:pt idx="13">
                  <c:v>4.4851170382971706E-2</c:v>
                </c:pt>
                <c:pt idx="14">
                  <c:v>4.8526490688922008E-2</c:v>
                </c:pt>
                <c:pt idx="15">
                  <c:v>5.2447705760013674E-2</c:v>
                </c:pt>
                <c:pt idx="16">
                  <c:v>5.6632440912162796E-2</c:v>
                </c:pt>
                <c:pt idx="17">
                  <c:v>6.109982243839418E-2</c:v>
                </c:pt>
                <c:pt idx="18">
                  <c:v>6.5870605637316948E-2</c:v>
                </c:pt>
                <c:pt idx="19">
                  <c:v>7.0967312737760802E-2</c:v>
                </c:pt>
                <c:pt idx="20">
                  <c:v>7.6414380838492724E-2</c:v>
                </c:pt>
                <c:pt idx="21">
                  <c:v>8.2238319748663802E-2</c:v>
                </c:pt>
                <c:pt idx="22">
                  <c:v>8.8467879289050311E-2</c:v>
                </c:pt>
                <c:pt idx="23">
                  <c:v>9.5134225169407727E-2</c:v>
                </c:pt>
                <c:pt idx="24">
                  <c:v>0.10227112195882671</c:v>
                </c:pt>
                <c:pt idx="25">
                  <c:v>0.10991512087217159</c:v>
                </c:pt>
                <c:pt idx="26">
                  <c:v>0.11810574905308446</c:v>
                </c:pt>
                <c:pt idx="27">
                  <c:v>0.1268856956790515</c:v>
                </c:pt>
                <c:pt idx="28">
                  <c:v>0.13630098846814664</c:v>
                </c:pt>
                <c:pt idx="29">
                  <c:v>0.14640115193784475</c:v>
                </c:pt>
                <c:pt idx="30">
                  <c:v>0.1572393359444092</c:v>
                </c:pt>
                <c:pt idx="31">
                  <c:v>0.16887239949353838</c:v>
                </c:pt>
                <c:pt idx="32">
                  <c:v>0.18136093042239299</c:v>
                </c:pt>
                <c:pt idx="33">
                  <c:v>0.19476917616858436</c:v>
                </c:pt>
                <c:pt idx="34">
                  <c:v>0.20916485432867649</c:v>
                </c:pt>
                <c:pt idx="35">
                  <c:v>0.22461880396284384</c:v>
                </c:pt>
                <c:pt idx="36">
                  <c:v>0.24120442958268917</c:v>
                </c:pt>
                <c:pt idx="37">
                  <c:v>0.25899687954483941</c:v>
                </c:pt>
                <c:pt idx="38">
                  <c:v>0.27807188943641825</c:v>
                </c:pt>
                <c:pt idx="39">
                  <c:v>0.29850420956157542</c:v>
                </c:pt>
                <c:pt idx="40">
                  <c:v>0.3203655248486128</c:v>
                </c:pt>
                <c:pt idx="41">
                  <c:v>0.34372176706074919</c:v>
                </c:pt>
                <c:pt idx="42">
                  <c:v>0.36862971561865943</c:v>
                </c:pt>
                <c:pt idx="43">
                  <c:v>0.39513278820046926</c:v>
                </c:pt>
                <c:pt idx="44">
                  <c:v>0.42325594037369285</c:v>
                </c:pt>
                <c:pt idx="45">
                  <c:v>0.45299963087849093</c:v>
                </c:pt>
                <c:pt idx="46">
                  <c:v>0.4843328728345031</c:v>
                </c:pt>
                <c:pt idx="47">
                  <c:v>0.51718548827357247</c:v>
                </c:pt>
                <c:pt idx="48">
                  <c:v>0.55143981982652823</c:v>
                </c:pt>
                <c:pt idx="49">
                  <c:v>0.58692233101761992</c:v>
                </c:pt>
                <c:pt idx="50">
                  <c:v>0.62339573985283103</c:v>
                </c:pt>
                <c:pt idx="51">
                  <c:v>0.66055256179739641</c:v>
                </c:pt>
                <c:pt idx="52">
                  <c:v>0.69801115447075968</c:v>
                </c:pt>
                <c:pt idx="53">
                  <c:v>0.73531550614034036</c:v>
                </c:pt>
                <c:pt idx="54">
                  <c:v>0.7719400268593799</c:v>
                </c:pt>
                <c:pt idx="55">
                  <c:v>0.80730041349213033</c:v>
                </c:pt>
                <c:pt idx="56">
                  <c:v>0.84077121118186082</c:v>
                </c:pt>
                <c:pt idx="57">
                  <c:v>0.8717099688549208</c:v>
                </c:pt>
                <c:pt idx="58">
                  <c:v>0.89948693859822104</c:v>
                </c:pt>
                <c:pt idx="59">
                  <c:v>0.92351823545838685</c:v>
                </c:pt>
                <c:pt idx="60">
                  <c:v>0.94329946575954338</c:v>
                </c:pt>
                <c:pt idx="61">
                  <c:v>0.95843628769976641</c:v>
                </c:pt>
                <c:pt idx="62">
                  <c:v>0.96866838447259274</c:v>
                </c:pt>
                <c:pt idx="63">
                  <c:v>0.97388398619942718</c:v>
                </c:pt>
                <c:pt idx="64">
                  <c:v>0.97412328692487138</c:v>
                </c:pt>
                <c:pt idx="65">
                  <c:v>0.96957062593270171</c:v>
                </c:pt>
                <c:pt idx="66">
                  <c:v>0.96053681025041238</c:v>
                </c:pt>
                <c:pt idx="67">
                  <c:v>0.94743413265368182</c:v>
                </c:pt>
                <c:pt idx="68">
                  <c:v>0.93074727860603446</c:v>
                </c:pt>
                <c:pt idx="69">
                  <c:v>0.91100336318803465</c:v>
                </c:pt>
                <c:pt idx="70">
                  <c:v>0.88874388764876533</c:v>
                </c:pt>
                <c:pt idx="71">
                  <c:v>0.86450063936558341</c:v>
                </c:pt>
                <c:pt idx="72">
                  <c:v>0.8387766864694115</c:v>
                </c:pt>
                <c:pt idx="73">
                  <c:v>0.81203281291188834</c:v>
                </c:pt>
                <c:pt idx="74">
                  <c:v>0.78467911062460771</c:v>
                </c:pt>
                <c:pt idx="75">
                  <c:v>0.75707103425597622</c:v>
                </c:pt>
                <c:pt idx="76">
                  <c:v>0.72950901959798842</c:v>
                </c:pt>
                <c:pt idx="77">
                  <c:v>0.70224072714208785</c:v>
                </c:pt>
                <c:pt idx="78">
                  <c:v>0.67546504433907861</c:v>
                </c:pt>
                <c:pt idx="79">
                  <c:v>0.64933711443872832</c:v>
                </c:pt>
                <c:pt idx="80">
                  <c:v>0.62397381716191502</c:v>
                </c:pt>
                <c:pt idx="81">
                  <c:v>0.57585013725913425</c:v>
                </c:pt>
                <c:pt idx="82">
                  <c:v>0.53146553122600348</c:v>
                </c:pt>
                <c:pt idx="83">
                  <c:v>0.49089334148598895</c:v>
                </c:pt>
                <c:pt idx="84">
                  <c:v>0.45402041730810883</c:v>
                </c:pt>
                <c:pt idx="85">
                  <c:v>0.4206269279675896</c:v>
                </c:pt>
                <c:pt idx="86">
                  <c:v>0.39044024640255259</c:v>
                </c:pt>
                <c:pt idx="87">
                  <c:v>0.36316954735084894</c:v>
                </c:pt>
                <c:pt idx="88">
                  <c:v>0.3385268787672846</c:v>
                </c:pt>
                <c:pt idx="89">
                  <c:v>0.31623914811330145</c:v>
                </c:pt>
                <c:pt idx="90">
                  <c:v>0.29605422452606811</c:v>
                </c:pt>
                <c:pt idx="91">
                  <c:v>0.27774336279437373</c:v>
                </c:pt>
                <c:pt idx="92">
                  <c:v>0.2611014203411357</c:v>
                </c:pt>
                <c:pt idx="93">
                  <c:v>0.24594582246861751</c:v>
                </c:pt>
                <c:pt idx="94">
                  <c:v>0.23211488079148523</c:v>
                </c:pt>
                <c:pt idx="95">
                  <c:v>0.21946583768027306</c:v>
                </c:pt>
                <c:pt idx="96">
                  <c:v>0.20787285878709794</c:v>
                </c:pt>
                <c:pt idx="97">
                  <c:v>0.19722509956520951</c:v>
                </c:pt>
                <c:pt idx="98">
                  <c:v>0.1874249115020874</c:v>
                </c:pt>
                <c:pt idx="99">
                  <c:v>0.17838621694431078</c:v>
                </c:pt>
                <c:pt idx="100">
                  <c:v>0.17003305951297476</c:v>
                </c:pt>
                <c:pt idx="101">
                  <c:v>0.16229832468766558</c:v>
                </c:pt>
                <c:pt idx="102">
                  <c:v>0.15512261860448462</c:v>
                </c:pt>
                <c:pt idx="103">
                  <c:v>0.1484532901740957</c:v>
                </c:pt>
                <c:pt idx="104">
                  <c:v>0.14224358081944688</c:v>
                </c:pt>
                <c:pt idx="105">
                  <c:v>0.13645188653950147</c:v>
                </c:pt>
                <c:pt idx="106">
                  <c:v>0.12356769409875756</c:v>
                </c:pt>
                <c:pt idx="107">
                  <c:v>0.11259445416290137</c:v>
                </c:pt>
                <c:pt idx="108">
                  <c:v>0.10316551185854606</c:v>
                </c:pt>
                <c:pt idx="109">
                  <c:v>9.499782283286029E-2</c:v>
                </c:pt>
                <c:pt idx="110">
                  <c:v>8.7870368294935997E-2</c:v>
                </c:pt>
                <c:pt idx="111">
                  <c:v>8.1608679513502924E-2</c:v>
                </c:pt>
                <c:pt idx="112">
                  <c:v>7.6073620778177253E-2</c:v>
                </c:pt>
                <c:pt idx="113">
                  <c:v>7.1153167983647347E-2</c:v>
                </c:pt>
                <c:pt idx="114">
                  <c:v>6.6756316119038539E-2</c:v>
                </c:pt>
                <c:pt idx="115">
                  <c:v>6.2808515848643665E-2</c:v>
                </c:pt>
                <c:pt idx="116">
                  <c:v>5.9248220109059613E-2</c:v>
                </c:pt>
                <c:pt idx="117">
                  <c:v>5.6024244961391134E-2</c:v>
                </c:pt>
                <c:pt idx="118">
                  <c:v>5.3093733820296585E-2</c:v>
                </c:pt>
                <c:pt idx="119">
                  <c:v>5.0420573171198413E-2</c:v>
                </c:pt>
                <c:pt idx="120">
                  <c:v>4.797414928549526E-2</c:v>
                </c:pt>
                <c:pt idx="121">
                  <c:v>4.5728364783276021E-2</c:v>
                </c:pt>
                <c:pt idx="122">
                  <c:v>4.3660854888208256E-2</c:v>
                </c:pt>
                <c:pt idx="123">
                  <c:v>4.1752358385505395E-2</c:v>
                </c:pt>
                <c:pt idx="124">
                  <c:v>3.998620934970365E-2</c:v>
                </c:pt>
                <c:pt idx="125">
                  <c:v>3.8347923839683551E-2</c:v>
                </c:pt>
                <c:pt idx="126">
                  <c:v>3.5405948825033007E-2</c:v>
                </c:pt>
                <c:pt idx="127">
                  <c:v>3.2842759247620479E-2</c:v>
                </c:pt>
                <c:pt idx="128">
                  <c:v>3.0593242168938328E-2</c:v>
                </c:pt>
                <c:pt idx="129">
                  <c:v>2.8606056569865923E-2</c:v>
                </c:pt>
                <c:pt idx="130">
                  <c:v>2.6840235700707482E-2</c:v>
                </c:pt>
                <c:pt idx="131">
                  <c:v>2.526273577689031E-2</c:v>
                </c:pt>
                <c:pt idx="132">
                  <c:v>2.3846640123137197E-2</c:v>
                </c:pt>
                <c:pt idx="133">
                  <c:v>2.2569824945635975E-2</c:v>
                </c:pt>
                <c:pt idx="134">
                  <c:v>2.1413955250149108E-2</c:v>
                </c:pt>
                <c:pt idx="135">
                  <c:v>2.0363720226343363E-2</c:v>
                </c:pt>
                <c:pt idx="136">
                  <c:v>1.940624459888507E-2</c:v>
                </c:pt>
                <c:pt idx="137">
                  <c:v>1.8530630848372143E-2</c:v>
                </c:pt>
                <c:pt idx="138">
                  <c:v>1.7727599853786913E-2</c:v>
                </c:pt>
                <c:pt idx="139">
                  <c:v>1.6989206324204087E-2</c:v>
                </c:pt>
                <c:pt idx="140">
                  <c:v>1.630861161269137E-2</c:v>
                </c:pt>
                <c:pt idx="141">
                  <c:v>1.1685676243125331E-2</c:v>
                </c:pt>
                <c:pt idx="142">
                  <c:v>9.3131074371588518E-3</c:v>
                </c:pt>
                <c:pt idx="143">
                  <c:v>8.0412794751536509E-3</c:v>
                </c:pt>
                <c:pt idx="144">
                  <c:v>7.2977394535655993E-3</c:v>
                </c:pt>
                <c:pt idx="145">
                  <c:v>6.5440654718786906E-3</c:v>
                </c:pt>
                <c:pt idx="146">
                  <c:v>5.4393379922165197E-3</c:v>
                </c:pt>
                <c:pt idx="147">
                  <c:v>4.2597747913611927E-3</c:v>
                </c:pt>
                <c:pt idx="148">
                  <c:v>3.3489600291666255E-3</c:v>
                </c:pt>
                <c:pt idx="149">
                  <c:v>2.7317116117360207E-3</c:v>
                </c:pt>
                <c:pt idx="150">
                  <c:v>2.319442229308355E-3</c:v>
                </c:pt>
                <c:pt idx="151">
                  <c:v>2.0396934104648379E-3</c:v>
                </c:pt>
                <c:pt idx="152">
                  <c:v>1.8504433396804298E-3</c:v>
                </c:pt>
                <c:pt idx="153">
                  <c:v>1.7303359202319735E-3</c:v>
                </c:pt>
                <c:pt idx="154">
                  <c:v>1.6686414426815288E-3</c:v>
                </c:pt>
                <c:pt idx="155">
                  <c:v>1.642015108629602E-3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5F-DE46-BFC1-F7084155ED8A}"/>
            </c:ext>
          </c:extLst>
        </c:ser>
        <c:ser>
          <c:idx val="0"/>
          <c:order val="3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Calculs!$B$3:$B$158</c:f>
              <c:numCache>
                <c:formatCode>General</c:formatCode>
                <c:ptCount val="15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102</c:v>
                </c:pt>
                <c:pt idx="82">
                  <c:v>104</c:v>
                </c:pt>
                <c:pt idx="83">
                  <c:v>106</c:v>
                </c:pt>
                <c:pt idx="84">
                  <c:v>108</c:v>
                </c:pt>
                <c:pt idx="85">
                  <c:v>110</c:v>
                </c:pt>
                <c:pt idx="86">
                  <c:v>112</c:v>
                </c:pt>
                <c:pt idx="87">
                  <c:v>114</c:v>
                </c:pt>
                <c:pt idx="88">
                  <c:v>116</c:v>
                </c:pt>
                <c:pt idx="89">
                  <c:v>118</c:v>
                </c:pt>
                <c:pt idx="90">
                  <c:v>120</c:v>
                </c:pt>
                <c:pt idx="91">
                  <c:v>122</c:v>
                </c:pt>
                <c:pt idx="92">
                  <c:v>124</c:v>
                </c:pt>
                <c:pt idx="93">
                  <c:v>126</c:v>
                </c:pt>
                <c:pt idx="94">
                  <c:v>128</c:v>
                </c:pt>
                <c:pt idx="95">
                  <c:v>130</c:v>
                </c:pt>
                <c:pt idx="96">
                  <c:v>132</c:v>
                </c:pt>
                <c:pt idx="97">
                  <c:v>134</c:v>
                </c:pt>
                <c:pt idx="98">
                  <c:v>136</c:v>
                </c:pt>
                <c:pt idx="99">
                  <c:v>138</c:v>
                </c:pt>
                <c:pt idx="100">
                  <c:v>140</c:v>
                </c:pt>
                <c:pt idx="101">
                  <c:v>142</c:v>
                </c:pt>
                <c:pt idx="102">
                  <c:v>144</c:v>
                </c:pt>
                <c:pt idx="103">
                  <c:v>146</c:v>
                </c:pt>
                <c:pt idx="104">
                  <c:v>148</c:v>
                </c:pt>
                <c:pt idx="105">
                  <c:v>150</c:v>
                </c:pt>
                <c:pt idx="106">
                  <c:v>155</c:v>
                </c:pt>
                <c:pt idx="107">
                  <c:v>160</c:v>
                </c:pt>
                <c:pt idx="108">
                  <c:v>165</c:v>
                </c:pt>
                <c:pt idx="109">
                  <c:v>170</c:v>
                </c:pt>
                <c:pt idx="110">
                  <c:v>175</c:v>
                </c:pt>
                <c:pt idx="111">
                  <c:v>180</c:v>
                </c:pt>
                <c:pt idx="112">
                  <c:v>185</c:v>
                </c:pt>
                <c:pt idx="113">
                  <c:v>190</c:v>
                </c:pt>
                <c:pt idx="114">
                  <c:v>195</c:v>
                </c:pt>
                <c:pt idx="115">
                  <c:v>200</c:v>
                </c:pt>
                <c:pt idx="116">
                  <c:v>205</c:v>
                </c:pt>
                <c:pt idx="117">
                  <c:v>210</c:v>
                </c:pt>
                <c:pt idx="118">
                  <c:v>215</c:v>
                </c:pt>
                <c:pt idx="119">
                  <c:v>220</c:v>
                </c:pt>
                <c:pt idx="120">
                  <c:v>225</c:v>
                </c:pt>
                <c:pt idx="121">
                  <c:v>230</c:v>
                </c:pt>
                <c:pt idx="122">
                  <c:v>235</c:v>
                </c:pt>
                <c:pt idx="123">
                  <c:v>240</c:v>
                </c:pt>
                <c:pt idx="124">
                  <c:v>245</c:v>
                </c:pt>
                <c:pt idx="125">
                  <c:v>250</c:v>
                </c:pt>
                <c:pt idx="126">
                  <c:v>260</c:v>
                </c:pt>
                <c:pt idx="127">
                  <c:v>270</c:v>
                </c:pt>
                <c:pt idx="128">
                  <c:v>280</c:v>
                </c:pt>
                <c:pt idx="129">
                  <c:v>290</c:v>
                </c:pt>
                <c:pt idx="130">
                  <c:v>300</c:v>
                </c:pt>
                <c:pt idx="131">
                  <c:v>310</c:v>
                </c:pt>
                <c:pt idx="132">
                  <c:v>320</c:v>
                </c:pt>
                <c:pt idx="133">
                  <c:v>330</c:v>
                </c:pt>
                <c:pt idx="134">
                  <c:v>340</c:v>
                </c:pt>
                <c:pt idx="135">
                  <c:v>350</c:v>
                </c:pt>
                <c:pt idx="136">
                  <c:v>360</c:v>
                </c:pt>
                <c:pt idx="137">
                  <c:v>370</c:v>
                </c:pt>
                <c:pt idx="138">
                  <c:v>380</c:v>
                </c:pt>
                <c:pt idx="139">
                  <c:v>390</c:v>
                </c:pt>
                <c:pt idx="140">
                  <c:v>400</c:v>
                </c:pt>
                <c:pt idx="141">
                  <c:v>500</c:v>
                </c:pt>
                <c:pt idx="142">
                  <c:v>600</c:v>
                </c:pt>
                <c:pt idx="143">
                  <c:v>700</c:v>
                </c:pt>
                <c:pt idx="144">
                  <c:v>800</c:v>
                </c:pt>
                <c:pt idx="145">
                  <c:v>900</c:v>
                </c:pt>
                <c:pt idx="146">
                  <c:v>1000</c:v>
                </c:pt>
                <c:pt idx="147">
                  <c:v>1100</c:v>
                </c:pt>
                <c:pt idx="148">
                  <c:v>1200</c:v>
                </c:pt>
                <c:pt idx="149">
                  <c:v>1300</c:v>
                </c:pt>
                <c:pt idx="150">
                  <c:v>1400</c:v>
                </c:pt>
                <c:pt idx="151">
                  <c:v>1500</c:v>
                </c:pt>
                <c:pt idx="152">
                  <c:v>1600</c:v>
                </c:pt>
                <c:pt idx="153">
                  <c:v>1700</c:v>
                </c:pt>
                <c:pt idx="154">
                  <c:v>1800</c:v>
                </c:pt>
                <c:pt idx="155">
                  <c:v>2000</c:v>
                </c:pt>
              </c:numCache>
            </c:numRef>
          </c:xVal>
          <c:yVal>
            <c:numRef>
              <c:f>Calculs!$M$3:$M$158</c:f>
              <c:numCache>
                <c:formatCode>0.00E+00</c:formatCode>
                <c:ptCount val="156"/>
                <c:pt idx="0">
                  <c:v>5.0187318390111257E-2</c:v>
                </c:pt>
                <c:pt idx="1">
                  <c:v>5.5623352032944551E-2</c:v>
                </c:pt>
                <c:pt idx="2">
                  <c:v>6.1487091526071236E-2</c:v>
                </c:pt>
                <c:pt idx="3">
                  <c:v>6.7816660999819312E-2</c:v>
                </c:pt>
                <c:pt idx="4">
                  <c:v>7.4654439036812348E-2</c:v>
                </c:pt>
                <c:pt idx="5">
                  <c:v>8.2047469476563384E-2</c:v>
                </c:pt>
                <c:pt idx="6">
                  <c:v>9.0047906502819908E-2</c:v>
                </c:pt>
                <c:pt idx="7">
                  <c:v>9.8713489081316608E-2</c:v>
                </c:pt>
                <c:pt idx="8">
                  <c:v>0.10810803630656529</c:v>
                </c:pt>
                <c:pt idx="9">
                  <c:v>0.11830195017967804</c:v>
                </c:pt>
                <c:pt idx="10">
                  <c:v>0.12937270526264943</c:v>
                </c:pt>
                <c:pt idx="11">
                  <c:v>0.14140529487889619</c:v>
                </c:pt>
                <c:pt idx="12">
                  <c:v>0.15449259022405015</c:v>
                </c:pt>
                <c:pt idx="13">
                  <c:v>0.1687355509022993</c:v>
                </c:pt>
                <c:pt idx="14">
                  <c:v>0.18424320182859699</c:v>
                </c:pt>
                <c:pt idx="15">
                  <c:v>0.20113226084537772</c:v>
                </c:pt>
                <c:pt idx="16">
                  <c:v>0.21952626255322905</c:v>
                </c:pt>
                <c:pt idx="17">
                  <c:v>0.23955397586731952</c:v>
                </c:pt>
                <c:pt idx="18">
                  <c:v>0.26134685572955441</c:v>
                </c:pt>
                <c:pt idx="19">
                  <c:v>0.28503520514107328</c:v>
                </c:pt>
                <c:pt idx="20">
                  <c:v>0.31074265748084395</c:v>
                </c:pt>
                <c:pt idx="21">
                  <c:v>0.33857853167486363</c:v>
                </c:pt>
                <c:pt idx="22">
                  <c:v>0.36862758322559364</c:v>
                </c:pt>
                <c:pt idx="23">
                  <c:v>0.40093670302951123</c:v>
                </c:pt>
                <c:pt idx="24">
                  <c:v>0.4354982482720724</c:v>
                </c:pt>
                <c:pt idx="25">
                  <c:v>0.47222998505205427</c:v>
                </c:pt>
                <c:pt idx="26">
                  <c:v>0.51095214897157204</c:v>
                </c:pt>
                <c:pt idx="27">
                  <c:v>0.55136294716506828</c:v>
                </c:pt>
                <c:pt idx="28">
                  <c:v>0.59301494898398466</c:v>
                </c:pt>
                <c:pt idx="29">
                  <c:v>0.63529616051473181</c:v>
                </c:pt>
                <c:pt idx="30">
                  <c:v>0.6774209042374999</c:v>
                </c:pt>
                <c:pt idx="31">
                  <c:v>0.71843647262148691</c:v>
                </c:pt>
                <c:pt idx="32">
                  <c:v>0.75725125311068431</c:v>
                </c:pt>
                <c:pt idx="33">
                  <c:v>0.79268797664222512</c:v>
                </c:pt>
                <c:pt idx="34">
                  <c:v>0.82356158985669781</c:v>
                </c:pt>
                <c:pt idx="35">
                  <c:v>0.84877540158635756</c:v>
                </c:pt>
                <c:pt idx="36">
                  <c:v>0.86742301426624069</c:v>
                </c:pt>
                <c:pt idx="37">
                  <c:v>0.87887930282728588</c:v>
                </c:pt>
                <c:pt idx="38">
                  <c:v>0.88286346495210077</c:v>
                </c:pt>
                <c:pt idx="39">
                  <c:v>0.87946183745185902</c:v>
                </c:pt>
                <c:pt idx="40">
                  <c:v>0.86910667809184095</c:v>
                </c:pt>
                <c:pt idx="41">
                  <c:v>0.85251666867151477</c:v>
                </c:pt>
                <c:pt idx="42">
                  <c:v>0.83061229345131959</c:v>
                </c:pt>
                <c:pt idx="43">
                  <c:v>0.80442236310303872</c:v>
                </c:pt>
                <c:pt idx="44">
                  <c:v>0.77499656294403407</c:v>
                </c:pt>
                <c:pt idx="45">
                  <c:v>0.74333441088267416</c:v>
                </c:pt>
                <c:pt idx="46">
                  <c:v>0.7103354784512208</c:v>
                </c:pt>
                <c:pt idx="47">
                  <c:v>0.67677090066752932</c:v>
                </c:pt>
                <c:pt idx="48">
                  <c:v>0.64327299666640092</c:v>
                </c:pt>
                <c:pt idx="49">
                  <c:v>0.61033835640050915</c:v>
                </c:pt>
                <c:pt idx="50">
                  <c:v>0.57833963375627273</c:v>
                </c:pt>
                <c:pt idx="51">
                  <c:v>0.54754197711932828</c:v>
                </c:pt>
                <c:pt idx="52">
                  <c:v>0.51812104404291581</c:v>
                </c:pt>
                <c:pt idx="53">
                  <c:v>0.49018056345412264</c:v>
                </c:pt>
                <c:pt idx="54">
                  <c:v>0.46376825894881557</c:v>
                </c:pt>
                <c:pt idx="55">
                  <c:v>0.43888957608424073</c:v>
                </c:pt>
                <c:pt idx="56">
                  <c:v>0.41551907700934987</c:v>
                </c:pt>
                <c:pt idx="57">
                  <c:v>0.39360961797414951</c:v>
                </c:pt>
                <c:pt idx="58">
                  <c:v>0.37309955588390165</c:v>
                </c:pt>
                <c:pt idx="59">
                  <c:v>0.35391828031905981</c:v>
                </c:pt>
                <c:pt idx="60">
                  <c:v>0.33599036911191849</c:v>
                </c:pt>
                <c:pt idx="61">
                  <c:v>0.31923864100299382</c:v>
                </c:pt>
                <c:pt idx="62">
                  <c:v>0.30358634264651896</c:v>
                </c:pt>
                <c:pt idx="63">
                  <c:v>0.2889586680841949</c:v>
                </c:pt>
                <c:pt idx="64">
                  <c:v>0.2752837716004306</c:v>
                </c:pt>
                <c:pt idx="65">
                  <c:v>0.2624934019241858</c:v>
                </c:pt>
                <c:pt idx="66">
                  <c:v>0.250523257843558</c:v>
                </c:pt>
                <c:pt idx="67">
                  <c:v>0.23931314239568702</c:v>
                </c:pt>
                <c:pt idx="68">
                  <c:v>0.22880697441102882</c:v>
                </c:pt>
                <c:pt idx="69">
                  <c:v>0.21895270168715575</c:v>
                </c:pt>
                <c:pt idx="70">
                  <c:v>0.20970214877835991</c:v>
                </c:pt>
                <c:pt idx="71">
                  <c:v>0.20101082369812562</c:v>
                </c:pt>
                <c:pt idx="72">
                  <c:v>0.19283770120677224</c:v>
                </c:pt>
                <c:pt idx="73">
                  <c:v>0.18514499534851592</c:v>
                </c:pt>
                <c:pt idx="74">
                  <c:v>0.17789793014637834</c:v>
                </c:pt>
                <c:pt idx="75">
                  <c:v>0.17106451456944205</c:v>
                </c:pt>
                <c:pt idx="76">
                  <c:v>0.16461532582568883</c:v>
                </c:pt>
                <c:pt idx="77">
                  <c:v>0.158523303527354</c:v>
                </c:pt>
                <c:pt idx="78">
                  <c:v>0.15276355618705617</c:v>
                </c:pt>
                <c:pt idx="79">
                  <c:v>0.14731318072671906</c:v>
                </c:pt>
                <c:pt idx="80">
                  <c:v>0.14215109513753665</c:v>
                </c:pt>
                <c:pt idx="81">
                  <c:v>0.13261565678528686</c:v>
                </c:pt>
                <c:pt idx="82">
                  <c:v>0.12401944416607802</c:v>
                </c:pt>
                <c:pt idx="83">
                  <c:v>0.11624514895766802</c:v>
                </c:pt>
                <c:pt idx="84">
                  <c:v>0.10919261107747069</c:v>
                </c:pt>
                <c:pt idx="85">
                  <c:v>0.10277604216416014</c:v>
                </c:pt>
                <c:pt idx="86">
                  <c:v>9.6921722842824964E-2</c:v>
                </c:pt>
                <c:pt idx="87">
                  <c:v>9.156609398529636E-2</c:v>
                </c:pt>
                <c:pt idx="88">
                  <c:v>8.6654173609466922E-2</c:v>
                </c:pt>
                <c:pt idx="89">
                  <c:v>8.2138242016740914E-2</c:v>
                </c:pt>
                <c:pt idx="90">
                  <c:v>7.797674756128592E-2</c:v>
                </c:pt>
                <c:pt idx="91">
                  <c:v>7.4133393868558217E-2</c:v>
                </c:pt>
                <c:pt idx="92">
                  <c:v>7.0576376398892138E-2</c:v>
                </c:pt>
                <c:pt idx="93">
                  <c:v>6.7277742113612482E-2</c:v>
                </c:pt>
                <c:pt idx="94">
                  <c:v>6.4212850810906441E-2</c:v>
                </c:pt>
                <c:pt idx="95">
                  <c:v>6.1359920623395126E-2</c:v>
                </c:pt>
                <c:pt idx="96">
                  <c:v>5.8699643361270648E-2</c:v>
                </c:pt>
                <c:pt idx="97">
                  <c:v>5.6214857976844002E-2</c:v>
                </c:pt>
                <c:pt idx="98">
                  <c:v>5.3890272530375483E-2</c:v>
                </c:pt>
                <c:pt idx="99">
                  <c:v>5.1712226745775913E-2</c:v>
                </c:pt>
                <c:pt idx="100">
                  <c:v>4.9668488634044494E-2</c:v>
                </c:pt>
                <c:pt idx="101">
                  <c:v>4.7748079793683007E-2</c:v>
                </c:pt>
                <c:pt idx="102">
                  <c:v>4.5941124920431009E-2</c:v>
                </c:pt>
                <c:pt idx="103">
                  <c:v>4.4238721813503745E-2</c:v>
                </c:pt>
                <c:pt idx="104">
                  <c:v>4.2632828784182619E-2</c:v>
                </c:pt>
                <c:pt idx="105">
                  <c:v>4.1116166881085325E-2</c:v>
                </c:pt>
                <c:pt idx="106">
                  <c:v>3.767304557084461E-2</c:v>
                </c:pt>
                <c:pt idx="107">
                  <c:v>3.4660083308477363E-2</c:v>
                </c:pt>
                <c:pt idx="108">
                  <c:v>3.2007363462178806E-2</c:v>
                </c:pt>
                <c:pt idx="109">
                  <c:v>2.965872179298068E-2</c:v>
                </c:pt>
                <c:pt idx="110">
                  <c:v>2.7568615802905372E-2</c:v>
                </c:pt>
                <c:pt idx="111">
                  <c:v>2.5699794678911925E-2</c:v>
                </c:pt>
                <c:pt idx="112">
                  <c:v>2.4021544640652426E-2</c:v>
                </c:pt>
                <c:pt idx="113">
                  <c:v>2.2508353091119315E-2</c:v>
                </c:pt>
                <c:pt idx="114">
                  <c:v>2.1138881206959503E-2</c:v>
                </c:pt>
                <c:pt idx="115">
                  <c:v>1.989516620993681E-2</c:v>
                </c:pt>
                <c:pt idx="116">
                  <c:v>1.8761996449519147E-2</c:v>
                </c:pt>
                <c:pt idx="117">
                  <c:v>1.7726417774558856E-2</c:v>
                </c:pt>
                <c:pt idx="118">
                  <c:v>1.6777340560759413E-2</c:v>
                </c:pt>
                <c:pt idx="119">
                  <c:v>1.5905224571272747E-2</c:v>
                </c:pt>
                <c:pt idx="120">
                  <c:v>1.5101824489101245E-2</c:v>
                </c:pt>
                <c:pt idx="121">
                  <c:v>1.4359983104146434E-2</c:v>
                </c:pt>
                <c:pt idx="122">
                  <c:v>1.3673462199570885E-2</c:v>
                </c:pt>
                <c:pt idx="123">
                  <c:v>1.3036803464313573E-2</c:v>
                </c:pt>
                <c:pt idx="124">
                  <c:v>1.2445213474005845E-2</c:v>
                </c:pt>
                <c:pt idx="125">
                  <c:v>1.1894468081905529E-2</c:v>
                </c:pt>
                <c:pt idx="126">
                  <c:v>1.0900994540639752E-2</c:v>
                </c:pt>
                <c:pt idx="127">
                  <c:v>1.0031243273725288E-2</c:v>
                </c:pt>
                <c:pt idx="128">
                  <c:v>9.2652213551417395E-3</c:v>
                </c:pt>
                <c:pt idx="129">
                  <c:v>8.5868595224699584E-3</c:v>
                </c:pt>
                <c:pt idx="130">
                  <c:v>7.9831168860146073E-3</c:v>
                </c:pt>
                <c:pt idx="131">
                  <c:v>7.4433163693080617E-3</c:v>
                </c:pt>
                <c:pt idx="132">
                  <c:v>6.9586451151597561E-3</c:v>
                </c:pt>
                <c:pt idx="133">
                  <c:v>6.5217745020873519E-3</c:v>
                </c:pt>
                <c:pt idx="134">
                  <c:v>6.1265680119767518E-3</c:v>
                </c:pt>
                <c:pt idx="135">
                  <c:v>5.7678543959218675E-3</c:v>
                </c:pt>
                <c:pt idx="136">
                  <c:v>5.4412499132444614E-3</c:v>
                </c:pt>
                <c:pt idx="137">
                  <c:v>5.1430178300205798E-3</c:v>
                </c:pt>
                <c:pt idx="138">
                  <c:v>4.8699564783348803E-3</c:v>
                </c:pt>
                <c:pt idx="139">
                  <c:v>4.6193094041385718E-3</c:v>
                </c:pt>
                <c:pt idx="140">
                  <c:v>4.388692740982969E-3</c:v>
                </c:pt>
                <c:pt idx="141">
                  <c:v>2.8338352829070379E-3</c:v>
                </c:pt>
                <c:pt idx="142">
                  <c:v>2.037054129475524E-3</c:v>
                </c:pt>
                <c:pt idx="143">
                  <c:v>1.6048779664585844E-3</c:v>
                </c:pt>
                <c:pt idx="144">
                  <c:v>1.4041645965907623E-3</c:v>
                </c:pt>
                <c:pt idx="145">
                  <c:v>1.423017510589597E-3</c:v>
                </c:pt>
                <c:pt idx="146">
                  <c:v>1.604347209201662E-3</c:v>
                </c:pt>
                <c:pt idx="147">
                  <c:v>1.2859843278918426E-3</c:v>
                </c:pt>
                <c:pt idx="148">
                  <c:v>7.7536703998293266E-4</c:v>
                </c:pt>
                <c:pt idx="149">
                  <c:v>5.2908763602210751E-4</c:v>
                </c:pt>
                <c:pt idx="150">
                  <c:v>4.0956961243454604E-4</c:v>
                </c:pt>
                <c:pt idx="151">
                  <c:v>3.4111007182002773E-4</c:v>
                </c:pt>
                <c:pt idx="152">
                  <c:v>2.9769957919012491E-4</c:v>
                </c:pt>
                <c:pt idx="153">
                  <c:v>2.7004313337564145E-4</c:v>
                </c:pt>
                <c:pt idx="154">
                  <c:v>2.5561117920047671E-4</c:v>
                </c:pt>
                <c:pt idx="155">
                  <c:v>2.7742972728928006E-4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55F-DE46-BFC1-F7084155ED8A}"/>
            </c:ext>
          </c:extLst>
        </c:ser>
        <c:ser>
          <c:idx val="1"/>
          <c:order val="4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Calculs!$B$3:$B$158</c:f>
              <c:numCache>
                <c:formatCode>General</c:formatCode>
                <c:ptCount val="15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102</c:v>
                </c:pt>
                <c:pt idx="82">
                  <c:v>104</c:v>
                </c:pt>
                <c:pt idx="83">
                  <c:v>106</c:v>
                </c:pt>
                <c:pt idx="84">
                  <c:v>108</c:v>
                </c:pt>
                <c:pt idx="85">
                  <c:v>110</c:v>
                </c:pt>
                <c:pt idx="86">
                  <c:v>112</c:v>
                </c:pt>
                <c:pt idx="87">
                  <c:v>114</c:v>
                </c:pt>
                <c:pt idx="88">
                  <c:v>116</c:v>
                </c:pt>
                <c:pt idx="89">
                  <c:v>118</c:v>
                </c:pt>
                <c:pt idx="90">
                  <c:v>120</c:v>
                </c:pt>
                <c:pt idx="91">
                  <c:v>122</c:v>
                </c:pt>
                <c:pt idx="92">
                  <c:v>124</c:v>
                </c:pt>
                <c:pt idx="93">
                  <c:v>126</c:v>
                </c:pt>
                <c:pt idx="94">
                  <c:v>128</c:v>
                </c:pt>
                <c:pt idx="95">
                  <c:v>130</c:v>
                </c:pt>
                <c:pt idx="96">
                  <c:v>132</c:v>
                </c:pt>
                <c:pt idx="97">
                  <c:v>134</c:v>
                </c:pt>
                <c:pt idx="98">
                  <c:v>136</c:v>
                </c:pt>
                <c:pt idx="99">
                  <c:v>138</c:v>
                </c:pt>
                <c:pt idx="100">
                  <c:v>140</c:v>
                </c:pt>
                <c:pt idx="101">
                  <c:v>142</c:v>
                </c:pt>
                <c:pt idx="102">
                  <c:v>144</c:v>
                </c:pt>
                <c:pt idx="103">
                  <c:v>146</c:v>
                </c:pt>
                <c:pt idx="104">
                  <c:v>148</c:v>
                </c:pt>
                <c:pt idx="105">
                  <c:v>150</c:v>
                </c:pt>
                <c:pt idx="106">
                  <c:v>155</c:v>
                </c:pt>
                <c:pt idx="107">
                  <c:v>160</c:v>
                </c:pt>
                <c:pt idx="108">
                  <c:v>165</c:v>
                </c:pt>
                <c:pt idx="109">
                  <c:v>170</c:v>
                </c:pt>
                <c:pt idx="110">
                  <c:v>175</c:v>
                </c:pt>
                <c:pt idx="111">
                  <c:v>180</c:v>
                </c:pt>
                <c:pt idx="112">
                  <c:v>185</c:v>
                </c:pt>
                <c:pt idx="113">
                  <c:v>190</c:v>
                </c:pt>
                <c:pt idx="114">
                  <c:v>195</c:v>
                </c:pt>
                <c:pt idx="115">
                  <c:v>200</c:v>
                </c:pt>
                <c:pt idx="116">
                  <c:v>205</c:v>
                </c:pt>
                <c:pt idx="117">
                  <c:v>210</c:v>
                </c:pt>
                <c:pt idx="118">
                  <c:v>215</c:v>
                </c:pt>
                <c:pt idx="119">
                  <c:v>220</c:v>
                </c:pt>
                <c:pt idx="120">
                  <c:v>225</c:v>
                </c:pt>
                <c:pt idx="121">
                  <c:v>230</c:v>
                </c:pt>
                <c:pt idx="122">
                  <c:v>235</c:v>
                </c:pt>
                <c:pt idx="123">
                  <c:v>240</c:v>
                </c:pt>
                <c:pt idx="124">
                  <c:v>245</c:v>
                </c:pt>
                <c:pt idx="125">
                  <c:v>250</c:v>
                </c:pt>
                <c:pt idx="126">
                  <c:v>260</c:v>
                </c:pt>
                <c:pt idx="127">
                  <c:v>270</c:v>
                </c:pt>
                <c:pt idx="128">
                  <c:v>280</c:v>
                </c:pt>
                <c:pt idx="129">
                  <c:v>290</c:v>
                </c:pt>
                <c:pt idx="130">
                  <c:v>300</c:v>
                </c:pt>
                <c:pt idx="131">
                  <c:v>310</c:v>
                </c:pt>
                <c:pt idx="132">
                  <c:v>320</c:v>
                </c:pt>
                <c:pt idx="133">
                  <c:v>330</c:v>
                </c:pt>
                <c:pt idx="134">
                  <c:v>340</c:v>
                </c:pt>
                <c:pt idx="135">
                  <c:v>350</c:v>
                </c:pt>
                <c:pt idx="136">
                  <c:v>360</c:v>
                </c:pt>
                <c:pt idx="137">
                  <c:v>370</c:v>
                </c:pt>
                <c:pt idx="138">
                  <c:v>380</c:v>
                </c:pt>
                <c:pt idx="139">
                  <c:v>390</c:v>
                </c:pt>
                <c:pt idx="140">
                  <c:v>400</c:v>
                </c:pt>
                <c:pt idx="141">
                  <c:v>500</c:v>
                </c:pt>
                <c:pt idx="142">
                  <c:v>600</c:v>
                </c:pt>
                <c:pt idx="143">
                  <c:v>700</c:v>
                </c:pt>
                <c:pt idx="144">
                  <c:v>800</c:v>
                </c:pt>
                <c:pt idx="145">
                  <c:v>900</c:v>
                </c:pt>
                <c:pt idx="146">
                  <c:v>1000</c:v>
                </c:pt>
                <c:pt idx="147">
                  <c:v>1100</c:v>
                </c:pt>
                <c:pt idx="148">
                  <c:v>1200</c:v>
                </c:pt>
                <c:pt idx="149">
                  <c:v>1300</c:v>
                </c:pt>
                <c:pt idx="150">
                  <c:v>1400</c:v>
                </c:pt>
                <c:pt idx="151">
                  <c:v>1500</c:v>
                </c:pt>
                <c:pt idx="152">
                  <c:v>1600</c:v>
                </c:pt>
                <c:pt idx="153">
                  <c:v>1700</c:v>
                </c:pt>
                <c:pt idx="154">
                  <c:v>1800</c:v>
                </c:pt>
                <c:pt idx="155">
                  <c:v>2000</c:v>
                </c:pt>
              </c:numCache>
            </c:numRef>
          </c:xVal>
          <c:yVal>
            <c:numRef>
              <c:f>Calculs!$X$3:$X$158</c:f>
              <c:numCache>
                <c:formatCode>0.00E+00</c:formatCode>
                <c:ptCount val="156"/>
                <c:pt idx="0">
                  <c:v>1.8045532873710357E-2</c:v>
                </c:pt>
                <c:pt idx="1">
                  <c:v>1.9889887557753783E-2</c:v>
                </c:pt>
                <c:pt idx="2">
                  <c:v>2.1855501489158047E-2</c:v>
                </c:pt>
                <c:pt idx="3">
                  <c:v>2.3950677931027675E-2</c:v>
                </c:pt>
                <c:pt idx="4">
                  <c:v>2.6184588128770558E-2</c:v>
                </c:pt>
                <c:pt idx="5">
                  <c:v>2.8567350053343987E-2</c:v>
                </c:pt>
                <c:pt idx="6">
                  <c:v>3.1110118189821012E-2</c:v>
                </c:pt>
                <c:pt idx="7">
                  <c:v>3.3825185452171946E-2</c:v>
                </c:pt>
                <c:pt idx="8">
                  <c:v>3.672609848832431E-2</c:v>
                </c:pt>
                <c:pt idx="9">
                  <c:v>3.9827787829285533E-2</c:v>
                </c:pt>
                <c:pt idx="10">
                  <c:v>4.3146714533135566E-2</c:v>
                </c:pt>
                <c:pt idx="11">
                  <c:v>4.6701035178235761E-2</c:v>
                </c:pt>
                <c:pt idx="12">
                  <c:v>5.0510787266613844E-2</c:v>
                </c:pt>
                <c:pt idx="13">
                  <c:v>5.4598097302139714E-2</c:v>
                </c:pt>
                <c:pt idx="14">
                  <c:v>5.8987413998627169E-2</c:v>
                </c:pt>
                <c:pt idx="15">
                  <c:v>6.370576923433191E-2</c:v>
                </c:pt>
                <c:pt idx="16">
                  <c:v>6.8783069477830416E-2</c:v>
                </c:pt>
                <c:pt idx="17">
                  <c:v>7.4252420431146771E-2</c:v>
                </c:pt>
                <c:pt idx="18">
                  <c:v>8.0150487519070723E-2</c:v>
                </c:pt>
                <c:pt idx="19">
                  <c:v>8.6517894528046813E-2</c:v>
                </c:pt>
                <c:pt idx="20">
                  <c:v>9.3399662063887501E-2</c:v>
                </c:pt>
                <c:pt idx="21">
                  <c:v>0.10084568641555602</c:v>
                </c:pt>
                <c:pt idx="22">
                  <c:v>0.10891125769043219</c:v>
                </c:pt>
                <c:pt idx="23">
                  <c:v>0.11765761346080295</c:v>
                </c:pt>
                <c:pt idx="24">
                  <c:v>0.12715252027419011</c:v>
                </c:pt>
                <c:pt idx="25">
                  <c:v>0.13747086974965605</c:v>
                </c:pt>
                <c:pt idx="26">
                  <c:v>0.1486952679689143</c:v>
                </c:pt>
                <c:pt idx="27">
                  <c:v>0.16091658563684319</c:v>
                </c:pt>
                <c:pt idx="28">
                  <c:v>0.17423442095659614</c:v>
                </c:pt>
                <c:pt idx="29">
                  <c:v>0.18875740599545188</c:v>
                </c:pt>
                <c:pt idx="30">
                  <c:v>0.20460325889308972</c:v>
                </c:pt>
                <c:pt idx="31">
                  <c:v>0.2218984467498416</c:v>
                </c:pt>
                <c:pt idx="32">
                  <c:v>0.24077727554948569</c:v>
                </c:pt>
                <c:pt idx="33">
                  <c:v>0.26138016247426699</c:v>
                </c:pt>
                <c:pt idx="34">
                  <c:v>0.28385077197753417</c:v>
                </c:pt>
                <c:pt idx="35">
                  <c:v>0.30833161184951319</c:v>
                </c:pt>
                <c:pt idx="36">
                  <c:v>0.33495759552023463</c:v>
                </c:pt>
                <c:pt idx="37">
                  <c:v>0.36384699581981716</c:v>
                </c:pt>
                <c:pt idx="38">
                  <c:v>0.39508916906235358</c:v>
                </c:pt>
                <c:pt idx="39">
                  <c:v>0.42872845938670734</c:v>
                </c:pt>
                <c:pt idx="40">
                  <c:v>0.46474386629064124</c:v>
                </c:pt>
                <c:pt idx="41">
                  <c:v>0.50302446054013439</c:v>
                </c:pt>
                <c:pt idx="42">
                  <c:v>0.54334126654705062</c:v>
                </c:pt>
                <c:pt idx="43">
                  <c:v>0.58531748083633883</c:v>
                </c:pt>
                <c:pt idx="44">
                  <c:v>0.62840048413713567</c:v>
                </c:pt>
                <c:pt idx="45">
                  <c:v>0.67184098665239234</c:v>
                </c:pt>
                <c:pt idx="46">
                  <c:v>0.71468641364134089</c:v>
                </c:pt>
                <c:pt idx="47">
                  <c:v>0.75579655057258499</c:v>
                </c:pt>
                <c:pt idx="48">
                  <c:v>0.79388852707733704</c:v>
                </c:pt>
                <c:pt idx="49">
                  <c:v>0.82761450735503961</c:v>
                </c:pt>
                <c:pt idx="50">
                  <c:v>0.8556687356722138</c:v>
                </c:pt>
                <c:pt idx="51">
                  <c:v>0.87691196398491633</c:v>
                </c:pt>
                <c:pt idx="52">
                  <c:v>0.89049342144036137</c:v>
                </c:pt>
                <c:pt idx="53">
                  <c:v>0.89594683687491816</c:v>
                </c:pt>
                <c:pt idx="54">
                  <c:v>0.8932401758595212</c:v>
                </c:pt>
                <c:pt idx="55">
                  <c:v>0.88276864240140474</c:v>
                </c:pt>
                <c:pt idx="56">
                  <c:v>0.86529392317851961</c:v>
                </c:pt>
                <c:pt idx="57">
                  <c:v>0.84184469883694146</c:v>
                </c:pt>
                <c:pt idx="58">
                  <c:v>0.81360000165577229</c:v>
                </c:pt>
                <c:pt idx="59">
                  <c:v>0.78177669744205214</c:v>
                </c:pt>
                <c:pt idx="60">
                  <c:v>0.74753675918208629</c:v>
                </c:pt>
                <c:pt idx="61">
                  <c:v>0.71192216517009344</c:v>
                </c:pt>
                <c:pt idx="62">
                  <c:v>0.6758180867459711</c:v>
                </c:pt>
                <c:pt idx="63">
                  <c:v>0.63994018138960984</c:v>
                </c:pt>
                <c:pt idx="64">
                  <c:v>0.60483957993276105</c:v>
                </c:pt>
                <c:pt idx="65">
                  <c:v>0.57091898794995832</c:v>
                </c:pt>
                <c:pt idx="66">
                  <c:v>0.53845435754760418</c:v>
                </c:pt>
                <c:pt idx="67">
                  <c:v>0.50761807681935756</c:v>
                </c:pt>
                <c:pt idx="68">
                  <c:v>0.47850107897347183</c:v>
                </c:pt>
                <c:pt idx="69">
                  <c:v>0.45113245209984565</c:v>
                </c:pt>
                <c:pt idx="70">
                  <c:v>0.4254959708223599</c:v>
                </c:pt>
                <c:pt idx="71">
                  <c:v>0.40154350586262955</c:v>
                </c:pt>
                <c:pt idx="72">
                  <c:v>0.37920556703441666</c:v>
                </c:pt>
                <c:pt idx="73">
                  <c:v>0.35839937248828635</c:v>
                </c:pt>
                <c:pt idx="74">
                  <c:v>0.33903487286789002</c:v>
                </c:pt>
                <c:pt idx="75">
                  <c:v>0.32101913783973823</c:v>
                </c:pt>
                <c:pt idx="76">
                  <c:v>0.30425946381280577</c:v>
                </c:pt>
                <c:pt idx="77">
                  <c:v>0.28866550372403188</c:v>
                </c:pt>
                <c:pt idx="78">
                  <c:v>0.27415066269252975</c:v>
                </c:pt>
                <c:pt idx="79">
                  <c:v>0.26063295214109938</c:v>
                </c:pt>
                <c:pt idx="80">
                  <c:v>0.2480354515437605</c:v>
                </c:pt>
                <c:pt idx="81">
                  <c:v>0.22531964319169373</c:v>
                </c:pt>
                <c:pt idx="82">
                  <c:v>0.20549184592988157</c:v>
                </c:pt>
                <c:pt idx="83">
                  <c:v>0.18811828289507171</c:v>
                </c:pt>
                <c:pt idx="84">
                  <c:v>0.17283393452297202</c:v>
                </c:pt>
                <c:pt idx="85">
                  <c:v>0.15933281400074673</c:v>
                </c:pt>
                <c:pt idx="86">
                  <c:v>0.14735871221249031</c:v>
                </c:pt>
                <c:pt idx="87">
                  <c:v>0.13669696323348779</c:v>
                </c:pt>
                <c:pt idx="88">
                  <c:v>0.12716738123111282</c:v>
                </c:pt>
                <c:pt idx="89">
                  <c:v>0.1186183289292595</c:v>
                </c:pt>
                <c:pt idx="90">
                  <c:v>0.11092179766070431</c:v>
                </c:pt>
                <c:pt idx="91">
                  <c:v>0.10396935505407556</c:v>
                </c:pt>
                <c:pt idx="92">
                  <c:v>9.7668819278844188E-2</c:v>
                </c:pt>
                <c:pt idx="93">
                  <c:v>9.1941533108452655E-2</c:v>
                </c:pt>
                <c:pt idx="94">
                  <c:v>8.6720129040623761E-2</c:v>
                </c:pt>
                <c:pt idx="95">
                  <c:v>8.194669458059356E-2</c:v>
                </c:pt>
                <c:pt idx="96">
                  <c:v>7.757126292339811E-2</c:v>
                </c:pt>
                <c:pt idx="97">
                  <c:v>7.3550568125961946E-2</c:v>
                </c:pt>
                <c:pt idx="98">
                  <c:v>6.9847015422432546E-2</c:v>
                </c:pt>
                <c:pt idx="99">
                  <c:v>6.6427826819204339E-2</c:v>
                </c:pt>
                <c:pt idx="100">
                  <c:v>6.3264329801103858E-2</c:v>
                </c:pt>
                <c:pt idx="101">
                  <c:v>6.0331363184062958E-2</c:v>
                </c:pt>
                <c:pt idx="102">
                  <c:v>5.7606779133690722E-2</c:v>
                </c:pt>
                <c:pt idx="103">
                  <c:v>5.5071024366362242E-2</c:v>
                </c:pt>
                <c:pt idx="104">
                  <c:v>5.2706786754607715E-2</c:v>
                </c:pt>
                <c:pt idx="105">
                  <c:v>5.049869613019442E-2</c:v>
                </c:pt>
                <c:pt idx="106">
                  <c:v>4.5575396791079692E-2</c:v>
                </c:pt>
                <c:pt idx="107">
                  <c:v>4.1369352967295825E-2</c:v>
                </c:pt>
                <c:pt idx="108">
                  <c:v>3.7745366198069896E-2</c:v>
                </c:pt>
                <c:pt idx="109">
                  <c:v>3.4598837629881585E-2</c:v>
                </c:pt>
                <c:pt idx="110">
                  <c:v>3.1847816743266977E-2</c:v>
                </c:pt>
                <c:pt idx="111">
                  <c:v>2.942735361189408E-2</c:v>
                </c:pt>
                <c:pt idx="112">
                  <c:v>2.7285425771113148E-2</c:v>
                </c:pt>
                <c:pt idx="113">
                  <c:v>2.5379958941409431E-2</c:v>
                </c:pt>
                <c:pt idx="114">
                  <c:v>2.3676619160102441E-2</c:v>
                </c:pt>
                <c:pt idx="115">
                  <c:v>2.2147156612119523E-2</c:v>
                </c:pt>
                <c:pt idx="116">
                  <c:v>2.0768149221398247E-2</c:v>
                </c:pt>
                <c:pt idx="117">
                  <c:v>1.9520039463441496E-2</c:v>
                </c:pt>
                <c:pt idx="118">
                  <c:v>1.8386388716629232E-2</c:v>
                </c:pt>
                <c:pt idx="119">
                  <c:v>1.735329473138747E-2</c:v>
                </c:pt>
                <c:pt idx="120">
                  <c:v>1.6408932635575413E-2</c:v>
                </c:pt>
                <c:pt idx="121">
                  <c:v>1.5543190377341087E-2</c:v>
                </c:pt>
                <c:pt idx="122">
                  <c:v>1.47473769967158E-2</c:v>
                </c:pt>
                <c:pt idx="123">
                  <c:v>1.4013987526703464E-2</c:v>
                </c:pt>
                <c:pt idx="124">
                  <c:v>1.3336512270900824E-2</c:v>
                </c:pt>
                <c:pt idx="125">
                  <c:v>1.2709281111397908E-2</c:v>
                </c:pt>
                <c:pt idx="126">
                  <c:v>1.1586323692287293E-2</c:v>
                </c:pt>
                <c:pt idx="127">
                  <c:v>1.0612210797460331E-2</c:v>
                </c:pt>
                <c:pt idx="128">
                  <c:v>9.7612596727555401E-3</c:v>
                </c:pt>
                <c:pt idx="129">
                  <c:v>9.0131718448409615E-3</c:v>
                </c:pt>
                <c:pt idx="130">
                  <c:v>8.3517217913829933E-3</c:v>
                </c:pt>
                <c:pt idx="131">
                  <c:v>7.7638057474912481E-3</c:v>
                </c:pt>
                <c:pt idx="132">
                  <c:v>7.2387414716090781E-3</c:v>
                </c:pt>
                <c:pt idx="133">
                  <c:v>6.7677457571352351E-3</c:v>
                </c:pt>
                <c:pt idx="134">
                  <c:v>6.3435397215810818E-3</c:v>
                </c:pt>
                <c:pt idx="135">
                  <c:v>5.9600472154676121E-3</c:v>
                </c:pt>
                <c:pt idx="136">
                  <c:v>5.6121619531100952E-3</c:v>
                </c:pt>
                <c:pt idx="137">
                  <c:v>5.2955659531456201E-3</c:v>
                </c:pt>
                <c:pt idx="138">
                  <c:v>5.0065867036832579E-3</c:v>
                </c:pt>
                <c:pt idx="139">
                  <c:v>4.7420838481279093E-3</c:v>
                </c:pt>
                <c:pt idx="140">
                  <c:v>4.4993585863892793E-3</c:v>
                </c:pt>
                <c:pt idx="141">
                  <c:v>2.878932990922789E-3</c:v>
                </c:pt>
                <c:pt idx="142">
                  <c:v>2.0593834621869256E-3</c:v>
                </c:pt>
                <c:pt idx="143">
                  <c:v>1.6177295738477593E-3</c:v>
                </c:pt>
                <c:pt idx="144">
                  <c:v>1.4127346702488275E-3</c:v>
                </c:pt>
                <c:pt idx="145">
                  <c:v>1.4298599715002469E-3</c:v>
                </c:pt>
                <c:pt idx="146">
                  <c:v>1.6106293022351004E-3</c:v>
                </c:pt>
                <c:pt idx="147">
                  <c:v>1.2902077908646392E-3</c:v>
                </c:pt>
                <c:pt idx="148">
                  <c:v>7.7751051408891936E-4</c:v>
                </c:pt>
                <c:pt idx="149">
                  <c:v>5.3032982237266602E-4</c:v>
                </c:pt>
                <c:pt idx="150">
                  <c:v>4.1039628354533342E-4</c:v>
                </c:pt>
                <c:pt idx="151">
                  <c:v>3.4170846840952951E-4</c:v>
                </c:pt>
                <c:pt idx="152">
                  <c:v>2.9815775774733044E-4</c:v>
                </c:pt>
                <c:pt idx="153">
                  <c:v>2.7041072898625895E-4</c:v>
                </c:pt>
                <c:pt idx="154">
                  <c:v>2.5592111831784781E-4</c:v>
                </c:pt>
                <c:pt idx="155">
                  <c:v>2.7770172328189791E-4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55F-DE46-BFC1-F7084155ED8A}"/>
            </c:ext>
          </c:extLst>
        </c:ser>
        <c:ser>
          <c:idx val="2"/>
          <c:order val="5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Calculs!$B$3:$B$158</c:f>
              <c:numCache>
                <c:formatCode>General</c:formatCode>
                <c:ptCount val="15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102</c:v>
                </c:pt>
                <c:pt idx="82">
                  <c:v>104</c:v>
                </c:pt>
                <c:pt idx="83">
                  <c:v>106</c:v>
                </c:pt>
                <c:pt idx="84">
                  <c:v>108</c:v>
                </c:pt>
                <c:pt idx="85">
                  <c:v>110</c:v>
                </c:pt>
                <c:pt idx="86">
                  <c:v>112</c:v>
                </c:pt>
                <c:pt idx="87">
                  <c:v>114</c:v>
                </c:pt>
                <c:pt idx="88">
                  <c:v>116</c:v>
                </c:pt>
                <c:pt idx="89">
                  <c:v>118</c:v>
                </c:pt>
                <c:pt idx="90">
                  <c:v>120</c:v>
                </c:pt>
                <c:pt idx="91">
                  <c:v>122</c:v>
                </c:pt>
                <c:pt idx="92">
                  <c:v>124</c:v>
                </c:pt>
                <c:pt idx="93">
                  <c:v>126</c:v>
                </c:pt>
                <c:pt idx="94">
                  <c:v>128</c:v>
                </c:pt>
                <c:pt idx="95">
                  <c:v>130</c:v>
                </c:pt>
                <c:pt idx="96">
                  <c:v>132</c:v>
                </c:pt>
                <c:pt idx="97">
                  <c:v>134</c:v>
                </c:pt>
                <c:pt idx="98">
                  <c:v>136</c:v>
                </c:pt>
                <c:pt idx="99">
                  <c:v>138</c:v>
                </c:pt>
                <c:pt idx="100">
                  <c:v>140</c:v>
                </c:pt>
                <c:pt idx="101">
                  <c:v>142</c:v>
                </c:pt>
                <c:pt idx="102">
                  <c:v>144</c:v>
                </c:pt>
                <c:pt idx="103">
                  <c:v>146</c:v>
                </c:pt>
                <c:pt idx="104">
                  <c:v>148</c:v>
                </c:pt>
                <c:pt idx="105">
                  <c:v>150</c:v>
                </c:pt>
                <c:pt idx="106">
                  <c:v>155</c:v>
                </c:pt>
                <c:pt idx="107">
                  <c:v>160</c:v>
                </c:pt>
                <c:pt idx="108">
                  <c:v>165</c:v>
                </c:pt>
                <c:pt idx="109">
                  <c:v>170</c:v>
                </c:pt>
                <c:pt idx="110">
                  <c:v>175</c:v>
                </c:pt>
                <c:pt idx="111">
                  <c:v>180</c:v>
                </c:pt>
                <c:pt idx="112">
                  <c:v>185</c:v>
                </c:pt>
                <c:pt idx="113">
                  <c:v>190</c:v>
                </c:pt>
                <c:pt idx="114">
                  <c:v>195</c:v>
                </c:pt>
                <c:pt idx="115">
                  <c:v>200</c:v>
                </c:pt>
                <c:pt idx="116">
                  <c:v>205</c:v>
                </c:pt>
                <c:pt idx="117">
                  <c:v>210</c:v>
                </c:pt>
                <c:pt idx="118">
                  <c:v>215</c:v>
                </c:pt>
                <c:pt idx="119">
                  <c:v>220</c:v>
                </c:pt>
                <c:pt idx="120">
                  <c:v>225</c:v>
                </c:pt>
                <c:pt idx="121">
                  <c:v>230</c:v>
                </c:pt>
                <c:pt idx="122">
                  <c:v>235</c:v>
                </c:pt>
                <c:pt idx="123">
                  <c:v>240</c:v>
                </c:pt>
                <c:pt idx="124">
                  <c:v>245</c:v>
                </c:pt>
                <c:pt idx="125">
                  <c:v>250</c:v>
                </c:pt>
                <c:pt idx="126">
                  <c:v>260</c:v>
                </c:pt>
                <c:pt idx="127">
                  <c:v>270</c:v>
                </c:pt>
                <c:pt idx="128">
                  <c:v>280</c:v>
                </c:pt>
                <c:pt idx="129">
                  <c:v>290</c:v>
                </c:pt>
                <c:pt idx="130">
                  <c:v>300</c:v>
                </c:pt>
                <c:pt idx="131">
                  <c:v>310</c:v>
                </c:pt>
                <c:pt idx="132">
                  <c:v>320</c:v>
                </c:pt>
                <c:pt idx="133">
                  <c:v>330</c:v>
                </c:pt>
                <c:pt idx="134">
                  <c:v>340</c:v>
                </c:pt>
                <c:pt idx="135">
                  <c:v>350</c:v>
                </c:pt>
                <c:pt idx="136">
                  <c:v>360</c:v>
                </c:pt>
                <c:pt idx="137">
                  <c:v>370</c:v>
                </c:pt>
                <c:pt idx="138">
                  <c:v>380</c:v>
                </c:pt>
                <c:pt idx="139">
                  <c:v>390</c:v>
                </c:pt>
                <c:pt idx="140">
                  <c:v>400</c:v>
                </c:pt>
                <c:pt idx="141">
                  <c:v>500</c:v>
                </c:pt>
                <c:pt idx="142">
                  <c:v>600</c:v>
                </c:pt>
                <c:pt idx="143">
                  <c:v>700</c:v>
                </c:pt>
                <c:pt idx="144">
                  <c:v>800</c:v>
                </c:pt>
                <c:pt idx="145">
                  <c:v>900</c:v>
                </c:pt>
                <c:pt idx="146">
                  <c:v>1000</c:v>
                </c:pt>
                <c:pt idx="147">
                  <c:v>1100</c:v>
                </c:pt>
                <c:pt idx="148">
                  <c:v>1200</c:v>
                </c:pt>
                <c:pt idx="149">
                  <c:v>1300</c:v>
                </c:pt>
                <c:pt idx="150">
                  <c:v>1400</c:v>
                </c:pt>
                <c:pt idx="151">
                  <c:v>1500</c:v>
                </c:pt>
                <c:pt idx="152">
                  <c:v>1600</c:v>
                </c:pt>
                <c:pt idx="153">
                  <c:v>1700</c:v>
                </c:pt>
                <c:pt idx="154">
                  <c:v>1800</c:v>
                </c:pt>
                <c:pt idx="155">
                  <c:v>2000</c:v>
                </c:pt>
              </c:numCache>
            </c:numRef>
          </c:xVal>
          <c:yVal>
            <c:numRef>
              <c:f>Calculs!$AI$3:$AI$158</c:f>
              <c:numCache>
                <c:formatCode>0.00E+00</c:formatCode>
                <c:ptCount val="156"/>
                <c:pt idx="0">
                  <c:v>1.3532777363762349E-2</c:v>
                </c:pt>
                <c:pt idx="1">
                  <c:v>1.5111492160425066E-2</c:v>
                </c:pt>
                <c:pt idx="2">
                  <c:v>1.6800831921616854E-2</c:v>
                </c:pt>
                <c:pt idx="3">
                  <c:v>1.8606806984114543E-2</c:v>
                </c:pt>
                <c:pt idx="4">
                  <c:v>2.0535972849319628E-2</c:v>
                </c:pt>
                <c:pt idx="5">
                  <c:v>2.2595468526053319E-2</c:v>
                </c:pt>
                <c:pt idx="6">
                  <c:v>2.4793059377530735E-2</c:v>
                </c:pt>
                <c:pt idx="7">
                  <c:v>2.7137184747287213E-2</c:v>
                </c:pt>
                <c:pt idx="8">
                  <c:v>2.9637010684808618E-2</c:v>
                </c:pt>
                <c:pt idx="9">
                  <c:v>3.2302488133848284E-2</c:v>
                </c:pt>
                <c:pt idx="10">
                  <c:v>3.514441698533155E-2</c:v>
                </c:pt>
                <c:pt idx="11">
                  <c:v>3.8174516431686789E-2</c:v>
                </c:pt>
                <c:pt idx="12">
                  <c:v>4.1405502089735258E-2</c:v>
                </c:pt>
                <c:pt idx="13">
                  <c:v>4.4851170382971706E-2</c:v>
                </c:pt>
                <c:pt idx="14">
                  <c:v>4.8526490688922008E-2</c:v>
                </c:pt>
                <c:pt idx="15">
                  <c:v>5.2447705760013674E-2</c:v>
                </c:pt>
                <c:pt idx="16">
                  <c:v>5.6632440912162796E-2</c:v>
                </c:pt>
                <c:pt idx="17">
                  <c:v>6.109982243839418E-2</c:v>
                </c:pt>
                <c:pt idx="18">
                  <c:v>6.5870605637316948E-2</c:v>
                </c:pt>
                <c:pt idx="19">
                  <c:v>7.0967312737760802E-2</c:v>
                </c:pt>
                <c:pt idx="20">
                  <c:v>7.6414380838492724E-2</c:v>
                </c:pt>
                <c:pt idx="21">
                  <c:v>8.2238319748663802E-2</c:v>
                </c:pt>
                <c:pt idx="22">
                  <c:v>8.8467879289050311E-2</c:v>
                </c:pt>
                <c:pt idx="23">
                  <c:v>9.5134225169407727E-2</c:v>
                </c:pt>
                <c:pt idx="24">
                  <c:v>0.10227112195882671</c:v>
                </c:pt>
                <c:pt idx="25">
                  <c:v>0.10991512087217159</c:v>
                </c:pt>
                <c:pt idx="26">
                  <c:v>0.11810574905308446</c:v>
                </c:pt>
                <c:pt idx="27">
                  <c:v>0.1268856956790515</c:v>
                </c:pt>
                <c:pt idx="28">
                  <c:v>0.13630098846814664</c:v>
                </c:pt>
                <c:pt idx="29">
                  <c:v>0.14640115193784475</c:v>
                </c:pt>
                <c:pt idx="30">
                  <c:v>0.1572393359444092</c:v>
                </c:pt>
                <c:pt idx="31">
                  <c:v>0.16887239949353838</c:v>
                </c:pt>
                <c:pt idx="32">
                  <c:v>0.18136093042239299</c:v>
                </c:pt>
                <c:pt idx="33">
                  <c:v>0.19476917616858436</c:v>
                </c:pt>
                <c:pt idx="34">
                  <c:v>0.20916485432867649</c:v>
                </c:pt>
                <c:pt idx="35">
                  <c:v>0.22461880396284384</c:v>
                </c:pt>
                <c:pt idx="36">
                  <c:v>0.24120442958268917</c:v>
                </c:pt>
                <c:pt idx="37">
                  <c:v>0.25899687954483941</c:v>
                </c:pt>
                <c:pt idx="38">
                  <c:v>0.27807188943641825</c:v>
                </c:pt>
                <c:pt idx="39">
                  <c:v>0.29850420956157542</c:v>
                </c:pt>
                <c:pt idx="40">
                  <c:v>0.3203655248486128</c:v>
                </c:pt>
                <c:pt idx="41">
                  <c:v>0.34372176706074919</c:v>
                </c:pt>
                <c:pt idx="42">
                  <c:v>0.36862971561865943</c:v>
                </c:pt>
                <c:pt idx="43">
                  <c:v>0.39513278820046926</c:v>
                </c:pt>
                <c:pt idx="44">
                  <c:v>0.42325594037369285</c:v>
                </c:pt>
                <c:pt idx="45">
                  <c:v>0.45299963087849093</c:v>
                </c:pt>
                <c:pt idx="46">
                  <c:v>0.4843328728345031</c:v>
                </c:pt>
                <c:pt idx="47">
                  <c:v>0.51718548827357247</c:v>
                </c:pt>
                <c:pt idx="48">
                  <c:v>0.55143981982652823</c:v>
                </c:pt>
                <c:pt idx="49">
                  <c:v>0.58692233101761992</c:v>
                </c:pt>
                <c:pt idx="50">
                  <c:v>0.62339573985283103</c:v>
                </c:pt>
                <c:pt idx="51">
                  <c:v>0.66055256179739641</c:v>
                </c:pt>
                <c:pt idx="52">
                  <c:v>0.69801115447075968</c:v>
                </c:pt>
                <c:pt idx="53">
                  <c:v>0.73531550614034036</c:v>
                </c:pt>
                <c:pt idx="54">
                  <c:v>0.7719400268593799</c:v>
                </c:pt>
                <c:pt idx="55">
                  <c:v>0.80730041349213033</c:v>
                </c:pt>
                <c:pt idx="56">
                  <c:v>0.84077121118186082</c:v>
                </c:pt>
                <c:pt idx="57">
                  <c:v>0.8717099688549208</c:v>
                </c:pt>
                <c:pt idx="58">
                  <c:v>0.89948693859822104</c:v>
                </c:pt>
                <c:pt idx="59">
                  <c:v>0.92351823545838685</c:v>
                </c:pt>
                <c:pt idx="60">
                  <c:v>0.94329946575954338</c:v>
                </c:pt>
                <c:pt idx="61">
                  <c:v>0.95843628769976641</c:v>
                </c:pt>
                <c:pt idx="62">
                  <c:v>0.96866838447259274</c:v>
                </c:pt>
                <c:pt idx="63">
                  <c:v>0.97388398619942718</c:v>
                </c:pt>
                <c:pt idx="64">
                  <c:v>0.97412328692487138</c:v>
                </c:pt>
                <c:pt idx="65">
                  <c:v>0.96957062593270171</c:v>
                </c:pt>
                <c:pt idx="66">
                  <c:v>0.96053681025041238</c:v>
                </c:pt>
                <c:pt idx="67">
                  <c:v>0.94743413265368182</c:v>
                </c:pt>
                <c:pt idx="68">
                  <c:v>0.93074727860603446</c:v>
                </c:pt>
                <c:pt idx="69">
                  <c:v>0.91100336318803465</c:v>
                </c:pt>
                <c:pt idx="70">
                  <c:v>0.88874388764876533</c:v>
                </c:pt>
                <c:pt idx="71">
                  <c:v>0.86450063936558341</c:v>
                </c:pt>
                <c:pt idx="72">
                  <c:v>0.8387766864694115</c:v>
                </c:pt>
                <c:pt idx="73">
                  <c:v>0.81203281291188834</c:v>
                </c:pt>
                <c:pt idx="74">
                  <c:v>0.78467911062460771</c:v>
                </c:pt>
                <c:pt idx="75">
                  <c:v>0.75707103425597622</c:v>
                </c:pt>
                <c:pt idx="76">
                  <c:v>0.72950901959798842</c:v>
                </c:pt>
                <c:pt idx="77">
                  <c:v>0.70224072714208785</c:v>
                </c:pt>
                <c:pt idx="78">
                  <c:v>0.67546504433907861</c:v>
                </c:pt>
                <c:pt idx="79">
                  <c:v>0.64933711443872832</c:v>
                </c:pt>
                <c:pt idx="80">
                  <c:v>0.62397381716191502</c:v>
                </c:pt>
                <c:pt idx="81">
                  <c:v>0.57585013725913425</c:v>
                </c:pt>
                <c:pt idx="82">
                  <c:v>0.53146553122600348</c:v>
                </c:pt>
                <c:pt idx="83">
                  <c:v>0.49089334148598895</c:v>
                </c:pt>
                <c:pt idx="84">
                  <c:v>0.45402041730810883</c:v>
                </c:pt>
                <c:pt idx="85">
                  <c:v>0.4206269279675896</c:v>
                </c:pt>
                <c:pt idx="86">
                  <c:v>0.39044024640255259</c:v>
                </c:pt>
                <c:pt idx="87">
                  <c:v>0.36316954735084894</c:v>
                </c:pt>
                <c:pt idx="88">
                  <c:v>0.3385268787672846</c:v>
                </c:pt>
                <c:pt idx="89">
                  <c:v>0.31623914811330145</c:v>
                </c:pt>
                <c:pt idx="90">
                  <c:v>0.29605422452606811</c:v>
                </c:pt>
                <c:pt idx="91">
                  <c:v>0.27774336279437373</c:v>
                </c:pt>
                <c:pt idx="92">
                  <c:v>0.2611014203411357</c:v>
                </c:pt>
                <c:pt idx="93">
                  <c:v>0.24594582246861751</c:v>
                </c:pt>
                <c:pt idx="94">
                  <c:v>0.23211488079148523</c:v>
                </c:pt>
                <c:pt idx="95">
                  <c:v>0.21946583768027306</c:v>
                </c:pt>
                <c:pt idx="96">
                  <c:v>0.20787285878709794</c:v>
                </c:pt>
                <c:pt idx="97">
                  <c:v>0.19722509956520951</c:v>
                </c:pt>
                <c:pt idx="98">
                  <c:v>0.1874249115020874</c:v>
                </c:pt>
                <c:pt idx="99">
                  <c:v>0.17838621694431078</c:v>
                </c:pt>
                <c:pt idx="100">
                  <c:v>0.17003305951297476</c:v>
                </c:pt>
                <c:pt idx="101">
                  <c:v>0.16229832468766558</c:v>
                </c:pt>
                <c:pt idx="102">
                  <c:v>0.15512261860448462</c:v>
                </c:pt>
                <c:pt idx="103">
                  <c:v>0.1484532901740957</c:v>
                </c:pt>
                <c:pt idx="104">
                  <c:v>0.14224358081944688</c:v>
                </c:pt>
                <c:pt idx="105">
                  <c:v>0.13645188653950147</c:v>
                </c:pt>
                <c:pt idx="106">
                  <c:v>0.12356769409875756</c:v>
                </c:pt>
                <c:pt idx="107">
                  <c:v>0.11259445416290137</c:v>
                </c:pt>
                <c:pt idx="108">
                  <c:v>0.10316551185854606</c:v>
                </c:pt>
                <c:pt idx="109">
                  <c:v>9.499782283286029E-2</c:v>
                </c:pt>
                <c:pt idx="110">
                  <c:v>8.7870368294935997E-2</c:v>
                </c:pt>
                <c:pt idx="111">
                  <c:v>8.1608679513502924E-2</c:v>
                </c:pt>
                <c:pt idx="112">
                  <c:v>7.6073620778177253E-2</c:v>
                </c:pt>
                <c:pt idx="113">
                  <c:v>7.1153167983647347E-2</c:v>
                </c:pt>
                <c:pt idx="114">
                  <c:v>6.6756316119038539E-2</c:v>
                </c:pt>
                <c:pt idx="115">
                  <c:v>6.2808515848643665E-2</c:v>
                </c:pt>
                <c:pt idx="116">
                  <c:v>5.9248220109059613E-2</c:v>
                </c:pt>
                <c:pt idx="117">
                  <c:v>5.6024244961391134E-2</c:v>
                </c:pt>
                <c:pt idx="118">
                  <c:v>5.3093733820296585E-2</c:v>
                </c:pt>
                <c:pt idx="119">
                  <c:v>5.0420573171198413E-2</c:v>
                </c:pt>
                <c:pt idx="120">
                  <c:v>4.797414928549526E-2</c:v>
                </c:pt>
                <c:pt idx="121">
                  <c:v>4.5728364783276021E-2</c:v>
                </c:pt>
                <c:pt idx="122">
                  <c:v>4.3660854888208256E-2</c:v>
                </c:pt>
                <c:pt idx="123">
                  <c:v>4.1752358385505395E-2</c:v>
                </c:pt>
                <c:pt idx="124">
                  <c:v>3.998620934970365E-2</c:v>
                </c:pt>
                <c:pt idx="125">
                  <c:v>3.8347923839683551E-2</c:v>
                </c:pt>
                <c:pt idx="126">
                  <c:v>3.5405948825033007E-2</c:v>
                </c:pt>
                <c:pt idx="127">
                  <c:v>3.2842759247620479E-2</c:v>
                </c:pt>
                <c:pt idx="128">
                  <c:v>3.0593242168938328E-2</c:v>
                </c:pt>
                <c:pt idx="129">
                  <c:v>2.8606056569865923E-2</c:v>
                </c:pt>
                <c:pt idx="130">
                  <c:v>2.6840235700707482E-2</c:v>
                </c:pt>
                <c:pt idx="131">
                  <c:v>2.526273577689031E-2</c:v>
                </c:pt>
                <c:pt idx="132">
                  <c:v>2.3846640123137197E-2</c:v>
                </c:pt>
                <c:pt idx="133">
                  <c:v>2.2569824945635975E-2</c:v>
                </c:pt>
                <c:pt idx="134">
                  <c:v>2.1413955250149108E-2</c:v>
                </c:pt>
                <c:pt idx="135">
                  <c:v>2.0363720226343363E-2</c:v>
                </c:pt>
                <c:pt idx="136">
                  <c:v>1.940624459888507E-2</c:v>
                </c:pt>
                <c:pt idx="137">
                  <c:v>1.8530630848372143E-2</c:v>
                </c:pt>
                <c:pt idx="138">
                  <c:v>1.7727599853786913E-2</c:v>
                </c:pt>
                <c:pt idx="139">
                  <c:v>1.6989206324204087E-2</c:v>
                </c:pt>
                <c:pt idx="140">
                  <c:v>1.630861161269137E-2</c:v>
                </c:pt>
                <c:pt idx="141">
                  <c:v>1.1685676243125331E-2</c:v>
                </c:pt>
                <c:pt idx="142">
                  <c:v>9.3131074371588518E-3</c:v>
                </c:pt>
                <c:pt idx="143">
                  <c:v>8.0412794751536509E-3</c:v>
                </c:pt>
                <c:pt idx="144">
                  <c:v>7.2977394535655993E-3</c:v>
                </c:pt>
                <c:pt idx="145">
                  <c:v>6.5440654718786906E-3</c:v>
                </c:pt>
                <c:pt idx="146">
                  <c:v>5.4393379922165197E-3</c:v>
                </c:pt>
                <c:pt idx="147">
                  <c:v>4.2597747913611927E-3</c:v>
                </c:pt>
                <c:pt idx="148">
                  <c:v>3.3489600291666255E-3</c:v>
                </c:pt>
                <c:pt idx="149">
                  <c:v>2.7317116117360207E-3</c:v>
                </c:pt>
                <c:pt idx="150">
                  <c:v>2.319442229308355E-3</c:v>
                </c:pt>
                <c:pt idx="151">
                  <c:v>2.0396934104648379E-3</c:v>
                </c:pt>
                <c:pt idx="152">
                  <c:v>1.8504433396804298E-3</c:v>
                </c:pt>
                <c:pt idx="153">
                  <c:v>1.7303359202319735E-3</c:v>
                </c:pt>
                <c:pt idx="154">
                  <c:v>1.6686414426815288E-3</c:v>
                </c:pt>
                <c:pt idx="155">
                  <c:v>1.642015108629602E-3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55F-DE46-BFC1-F7084155E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413903"/>
        <c:axId val="7511600"/>
      </c:scatterChart>
      <c:valAx>
        <c:axId val="2040413903"/>
        <c:scaling>
          <c:orientation val="minMax"/>
          <c:max val="1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11600"/>
        <c:crosses val="autoZero"/>
        <c:crossBetween val="midCat"/>
        <c:majorUnit val="100"/>
        <c:minorUnit val="50"/>
      </c:valAx>
      <c:valAx>
        <c:axId val="75116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0413903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114300</xdr:rowOff>
    </xdr:from>
    <xdr:to>
      <xdr:col>9</xdr:col>
      <xdr:colOff>622300</xdr:colOff>
      <xdr:row>74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A7AC4B-02CE-AD4C-BD5F-D0CB1962D9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749300</xdr:colOff>
      <xdr:row>45</xdr:row>
      <xdr:rowOff>101600</xdr:rowOff>
    </xdr:from>
    <xdr:to>
      <xdr:col>18</xdr:col>
      <xdr:colOff>406400</xdr:colOff>
      <xdr:row>74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918655-BE30-884C-AA74-4F3F63499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14</xdr:row>
      <xdr:rowOff>101599</xdr:rowOff>
    </xdr:from>
    <xdr:to>
      <xdr:col>14</xdr:col>
      <xdr:colOff>495300</xdr:colOff>
      <xdr:row>54</xdr:row>
      <xdr:rowOff>133643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33481E-BECF-B647-9B0B-8E710A580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3555999"/>
          <a:ext cx="11811000" cy="8160044"/>
        </a:xfrm>
        <a:prstGeom prst="rect">
          <a:avLst/>
        </a:prstGeom>
      </xdr:spPr>
    </xdr:pic>
    <xdr:clientData/>
  </xdr:twoCellAnchor>
  <xdr:twoCellAnchor editAs="oneCell">
    <xdr:from>
      <xdr:col>11</xdr:col>
      <xdr:colOff>455090</xdr:colOff>
      <xdr:row>15</xdr:row>
      <xdr:rowOff>101600</xdr:rowOff>
    </xdr:from>
    <xdr:to>
      <xdr:col>19</xdr:col>
      <xdr:colOff>190500</xdr:colOff>
      <xdr:row>46</xdr:row>
      <xdr:rowOff>84284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43D5AA-14E4-5D4A-98DD-E82D8D7AA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35590" y="3263900"/>
          <a:ext cx="6339410" cy="6281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51C9C-391E-0246-B839-4B7886DF9FCC}">
  <dimension ref="A1:N45"/>
  <sheetViews>
    <sheetView tabSelected="1" workbookViewId="0">
      <selection activeCell="E22" sqref="E22"/>
    </sheetView>
  </sheetViews>
  <sheetFormatPr baseColWidth="10" defaultRowHeight="16"/>
  <cols>
    <col min="1" max="1" width="32.5" customWidth="1"/>
    <col min="3" max="3" width="12.6640625" bestFit="1" customWidth="1"/>
    <col min="7" max="7" width="10.83203125" customWidth="1"/>
  </cols>
  <sheetData>
    <row r="1" spans="1:8" ht="17" thickBot="1">
      <c r="A1" s="54" t="s">
        <v>119</v>
      </c>
      <c r="B1" s="55"/>
      <c r="C1" s="55"/>
      <c r="D1" s="55"/>
      <c r="E1" s="55"/>
      <c r="F1" s="55"/>
      <c r="G1" s="55"/>
      <c r="H1" s="56"/>
    </row>
    <row r="2" spans="1:8" ht="17" thickBot="1"/>
    <row r="3" spans="1:8">
      <c r="A3" s="35" t="s">
        <v>121</v>
      </c>
      <c r="B3" s="26"/>
      <c r="C3" s="26"/>
      <c r="D3" s="26"/>
      <c r="E3" s="26"/>
      <c r="F3" s="26"/>
      <c r="G3" s="26"/>
      <c r="H3" s="27"/>
    </row>
    <row r="4" spans="1:8">
      <c r="A4" s="36" t="s">
        <v>114</v>
      </c>
      <c r="B4" s="29"/>
      <c r="C4" s="29"/>
      <c r="D4" s="29"/>
      <c r="E4" s="29"/>
      <c r="F4" s="29"/>
      <c r="G4" s="29"/>
      <c r="H4" s="30"/>
    </row>
    <row r="5" spans="1:8">
      <c r="A5" s="36" t="s">
        <v>74</v>
      </c>
      <c r="B5" s="29"/>
      <c r="C5" s="29" t="s">
        <v>75</v>
      </c>
      <c r="D5" s="29"/>
      <c r="E5" s="29"/>
      <c r="F5" s="29"/>
      <c r="G5" s="29"/>
      <c r="H5" s="30"/>
    </row>
    <row r="6" spans="1:8">
      <c r="A6" s="28" t="s">
        <v>77</v>
      </c>
      <c r="B6" s="29"/>
      <c r="C6" s="29"/>
      <c r="D6" s="29"/>
      <c r="E6" s="29"/>
      <c r="F6" s="29"/>
      <c r="G6" s="29"/>
      <c r="H6" s="30"/>
    </row>
    <row r="7" spans="1:8" ht="17" thickBot="1">
      <c r="A7" s="31"/>
      <c r="B7" s="32"/>
      <c r="C7" s="33"/>
      <c r="D7" s="33"/>
      <c r="E7" s="33"/>
      <c r="F7" s="33"/>
      <c r="G7" s="33"/>
      <c r="H7" s="34"/>
    </row>
    <row r="8" spans="1:8" ht="17" thickBot="1"/>
    <row r="9" spans="1:8" ht="19">
      <c r="A9" s="1" t="s">
        <v>78</v>
      </c>
      <c r="C9" s="12" t="s">
        <v>61</v>
      </c>
      <c r="D9" s="14" t="s">
        <v>62</v>
      </c>
      <c r="E9" s="16" t="s">
        <v>63</v>
      </c>
      <c r="F9" s="43" t="s">
        <v>79</v>
      </c>
    </row>
    <row r="10" spans="1:8" ht="17" thickBot="1">
      <c r="C10" s="13"/>
      <c r="D10" s="15"/>
      <c r="E10" s="17"/>
      <c r="F10" s="96"/>
    </row>
    <row r="11" spans="1:8">
      <c r="A11" s="8" t="s">
        <v>5</v>
      </c>
      <c r="B11" s="9" t="s">
        <v>0</v>
      </c>
      <c r="C11" s="63">
        <v>1</v>
      </c>
      <c r="D11" s="63">
        <v>1</v>
      </c>
      <c r="E11" s="64">
        <v>1</v>
      </c>
      <c r="F11" s="41" t="s">
        <v>1</v>
      </c>
    </row>
    <row r="12" spans="1:8">
      <c r="A12" s="10" t="s">
        <v>6</v>
      </c>
      <c r="B12" s="11" t="s">
        <v>2</v>
      </c>
      <c r="C12" s="65">
        <v>1</v>
      </c>
      <c r="D12" s="65">
        <v>1</v>
      </c>
      <c r="E12" s="65">
        <v>1</v>
      </c>
      <c r="F12" s="41" t="s">
        <v>1</v>
      </c>
    </row>
    <row r="13" spans="1:8">
      <c r="A13" s="10" t="s">
        <v>58</v>
      </c>
      <c r="B13" s="11" t="s">
        <v>16</v>
      </c>
      <c r="C13" s="65">
        <v>10</v>
      </c>
      <c r="D13" s="65">
        <v>10</v>
      </c>
      <c r="E13" s="66">
        <v>15</v>
      </c>
      <c r="F13" s="53" t="s">
        <v>3</v>
      </c>
    </row>
    <row r="14" spans="1:8">
      <c r="A14" s="10" t="s">
        <v>46</v>
      </c>
      <c r="B14" s="11" t="s">
        <v>47</v>
      </c>
      <c r="C14" s="67">
        <v>0.15</v>
      </c>
      <c r="D14" s="67">
        <v>0.15</v>
      </c>
      <c r="E14" s="67">
        <v>0.15</v>
      </c>
      <c r="F14" s="41" t="s">
        <v>1</v>
      </c>
    </row>
    <row r="15" spans="1:8">
      <c r="A15" s="37" t="s">
        <v>64</v>
      </c>
      <c r="B15" s="38" t="s">
        <v>65</v>
      </c>
      <c r="C15" s="68">
        <v>0</v>
      </c>
      <c r="D15" s="68">
        <v>0</v>
      </c>
      <c r="E15" s="69">
        <v>0</v>
      </c>
      <c r="F15" s="41" t="s">
        <v>66</v>
      </c>
      <c r="G15" t="s">
        <v>67</v>
      </c>
    </row>
    <row r="16" spans="1:8">
      <c r="A16" s="6" t="s">
        <v>4</v>
      </c>
      <c r="B16" s="7" t="s">
        <v>7</v>
      </c>
      <c r="C16" s="70">
        <v>600</v>
      </c>
      <c r="D16" s="70">
        <v>600</v>
      </c>
      <c r="E16" s="71">
        <v>600</v>
      </c>
      <c r="F16" s="41" t="s">
        <v>8</v>
      </c>
      <c r="G16" t="s">
        <v>76</v>
      </c>
    </row>
    <row r="17" spans="1:14">
      <c r="A17" s="6" t="s">
        <v>9</v>
      </c>
      <c r="B17" s="7" t="s">
        <v>10</v>
      </c>
      <c r="C17" s="70">
        <v>7.0000000000000007E-2</v>
      </c>
      <c r="D17" s="70">
        <v>7.0000000000000007E-2</v>
      </c>
      <c r="E17" s="71">
        <v>7.0000000000000007E-2</v>
      </c>
      <c r="F17" s="41"/>
      <c r="G17" t="s">
        <v>11</v>
      </c>
    </row>
    <row r="18" spans="1:14">
      <c r="A18" s="6" t="s">
        <v>12</v>
      </c>
      <c r="B18" s="7" t="s">
        <v>13</v>
      </c>
      <c r="C18" s="70">
        <v>5.5</v>
      </c>
      <c r="D18" s="70">
        <v>5.5</v>
      </c>
      <c r="E18" s="70">
        <v>5.5</v>
      </c>
      <c r="F18" s="41" t="s">
        <v>14</v>
      </c>
      <c r="G18" t="s">
        <v>15</v>
      </c>
    </row>
    <row r="19" spans="1:14">
      <c r="A19" s="10" t="s">
        <v>92</v>
      </c>
      <c r="B19" s="11" t="s">
        <v>19</v>
      </c>
      <c r="C19" s="72" t="s">
        <v>99</v>
      </c>
      <c r="D19" s="72" t="s">
        <v>68</v>
      </c>
      <c r="E19" s="73" t="s">
        <v>81</v>
      </c>
      <c r="F19" s="41"/>
      <c r="N19" s="62"/>
    </row>
    <row r="20" spans="1:14">
      <c r="A20" s="10" t="s">
        <v>34</v>
      </c>
      <c r="B20" s="11" t="s">
        <v>36</v>
      </c>
      <c r="C20" s="74">
        <v>1000</v>
      </c>
      <c r="D20" s="74">
        <v>1000</v>
      </c>
      <c r="E20" s="74">
        <v>5000</v>
      </c>
      <c r="F20" s="41" t="s">
        <v>35</v>
      </c>
      <c r="G20" t="s">
        <v>69</v>
      </c>
    </row>
    <row r="21" spans="1:14">
      <c r="A21" s="10" t="s">
        <v>82</v>
      </c>
      <c r="B21" s="11" t="s">
        <v>84</v>
      </c>
      <c r="C21" s="75">
        <v>0.09</v>
      </c>
      <c r="D21" s="75">
        <v>0.09</v>
      </c>
      <c r="E21" s="75">
        <v>0.1</v>
      </c>
      <c r="F21" s="41" t="s">
        <v>1</v>
      </c>
      <c r="G21" t="s">
        <v>90</v>
      </c>
    </row>
    <row r="22" spans="1:14">
      <c r="A22" s="10" t="s">
        <v>83</v>
      </c>
      <c r="B22" s="11" t="s">
        <v>85</v>
      </c>
      <c r="C22" s="75">
        <v>0.2</v>
      </c>
      <c r="D22" s="75">
        <v>0.2</v>
      </c>
      <c r="E22" s="75">
        <v>0.05</v>
      </c>
      <c r="F22" s="41" t="s">
        <v>1</v>
      </c>
      <c r="G22" t="s">
        <v>104</v>
      </c>
    </row>
    <row r="23" spans="1:14">
      <c r="A23" s="10" t="s">
        <v>86</v>
      </c>
      <c r="B23" s="11" t="s">
        <v>87</v>
      </c>
      <c r="C23" s="76">
        <v>22</v>
      </c>
      <c r="D23" s="76">
        <v>20</v>
      </c>
      <c r="E23" s="76">
        <v>5</v>
      </c>
      <c r="F23" s="53" t="s">
        <v>3</v>
      </c>
      <c r="G23" t="s">
        <v>105</v>
      </c>
    </row>
    <row r="24" spans="1:14">
      <c r="A24" s="10" t="s">
        <v>115</v>
      </c>
      <c r="B24" s="11" t="s">
        <v>88</v>
      </c>
      <c r="C24" s="57">
        <f>PI()*(C23/2/1000/C22)^2</f>
        <v>9.5033177771091226E-3</v>
      </c>
      <c r="D24" s="57">
        <f>PI()*(D23/2/1000/D22)^2</f>
        <v>7.8539816339744817E-3</v>
      </c>
      <c r="E24" s="57">
        <f>PI()*(E23/2/1000/E22)^2</f>
        <v>7.8539816339744817E-3</v>
      </c>
      <c r="F24" s="41"/>
      <c r="G24" t="s">
        <v>113</v>
      </c>
    </row>
    <row r="25" spans="1:14">
      <c r="A25" s="37" t="s">
        <v>37</v>
      </c>
      <c r="B25" s="38" t="s">
        <v>38</v>
      </c>
      <c r="C25" s="77">
        <v>22</v>
      </c>
      <c r="D25" s="77">
        <v>22</v>
      </c>
      <c r="E25" s="78">
        <f>T</f>
        <v>22</v>
      </c>
      <c r="F25" s="41" t="s">
        <v>39</v>
      </c>
    </row>
    <row r="26" spans="1:14" ht="17" thickBot="1">
      <c r="A26" s="39" t="s">
        <v>48</v>
      </c>
      <c r="B26" s="40" t="s">
        <v>49</v>
      </c>
      <c r="C26" s="79">
        <v>600</v>
      </c>
      <c r="D26" s="79">
        <v>600</v>
      </c>
      <c r="E26" s="80">
        <v>600</v>
      </c>
      <c r="F26" s="42" t="s">
        <v>50</v>
      </c>
      <c r="G26" t="s">
        <v>80</v>
      </c>
    </row>
    <row r="27" spans="1:14" ht="15" hidden="1" customHeight="1">
      <c r="C27" s="4"/>
      <c r="D27" s="4"/>
      <c r="E27" s="4"/>
    </row>
    <row r="28" spans="1:14" hidden="1">
      <c r="C28" s="4"/>
      <c r="D28" s="4"/>
      <c r="E28" s="4"/>
    </row>
    <row r="29" spans="1:14" hidden="1">
      <c r="A29" s="1" t="s">
        <v>28</v>
      </c>
      <c r="C29" s="4"/>
      <c r="D29" s="4"/>
      <c r="E29" s="4"/>
    </row>
    <row r="30" spans="1:14" hidden="1">
      <c r="C30" s="4"/>
      <c r="D30" s="4"/>
      <c r="E30" s="4"/>
    </row>
    <row r="31" spans="1:14" hidden="1">
      <c r="A31" t="s">
        <v>17</v>
      </c>
      <c r="B31" t="s">
        <v>89</v>
      </c>
      <c r="C31" s="3">
        <f>E*1000000000*h^3*0.000000001/12/(1-nu^2)</f>
        <v>460.59022543797943</v>
      </c>
      <c r="D31" s="3">
        <f>E_2*1000000000*h_2^3*0.000000001/12/(1-nu_2^2)</f>
        <v>460.59022543797943</v>
      </c>
      <c r="E31" s="3">
        <f>E_3*1000000000*h_3^3*0.000000001/12/(1-nu_3^2)</f>
        <v>1554.4920108531805</v>
      </c>
      <c r="F31" t="s">
        <v>18</v>
      </c>
    </row>
    <row r="32" spans="1:14" hidden="1">
      <c r="A32" t="s">
        <v>20</v>
      </c>
      <c r="B32" t="s">
        <v>21</v>
      </c>
      <c r="C32" s="3">
        <f>PI()^2*SQRT(1/X^2+1/Y^2)</f>
        <v>13.957728399277759</v>
      </c>
      <c r="D32" s="3">
        <f>PI()^2*SQRT(1/X_2^2+1/Y_2^2)</f>
        <v>13.957728399277759</v>
      </c>
      <c r="E32" s="3">
        <f>PI()^2*SQRT(1/X_3^2+1/Y_3^2)</f>
        <v>13.957728399277759</v>
      </c>
      <c r="F32" t="s">
        <v>27</v>
      </c>
    </row>
    <row r="33" spans="1:7" hidden="1">
      <c r="A33" t="s">
        <v>22</v>
      </c>
      <c r="B33" t="s">
        <v>23</v>
      </c>
      <c r="C33" s="3">
        <f>22.385*SQRT(1/X^4+1/Y^4+0.6/X^2/Y^2)</f>
        <v>36.094727939132611</v>
      </c>
      <c r="D33" s="3">
        <f>22.385*SQRT(1/X_2^4+1/Y_2^4+0.6/X_2^2/Y_2^2)</f>
        <v>36.094727939132611</v>
      </c>
      <c r="E33" s="3">
        <f>22.385*SQRT(1/X_3^4+1/Y_3^4+0.6/X_3^2/Y_3^2)</f>
        <v>36.094727939132611</v>
      </c>
      <c r="F33" t="s">
        <v>27</v>
      </c>
    </row>
    <row r="34" spans="1:7" hidden="1">
      <c r="A34" t="s">
        <v>24</v>
      </c>
      <c r="B34" t="s">
        <v>25</v>
      </c>
      <c r="C34" s="5">
        <f>IF(C19="posé",a11_^2*Bf,IF(C19="encastré",b11_^2*Bf,IF(C19="piston",0,IF(C19="Helmholtz",0,"erreur"))))</f>
        <v>89731.350398119685</v>
      </c>
      <c r="D34" s="5">
        <f>IF(D19="posé",a11_2^2*Bf_2,IF(D19="encastré",b11_2^2*Bf_2,IF(D19="piston",0,IF(D19="Helmholtz",0,"erreur"))))</f>
        <v>600070.48014437419</v>
      </c>
      <c r="E34" s="5">
        <f>IF(E19="posé",a11_3^2*Bf_3,IF(E19="encastré",b11_3^2*Bf_3,IF(E19="piston",0,IF(E19="Helmholtz",0,"erreur"))))</f>
        <v>0</v>
      </c>
      <c r="F34" t="s">
        <v>26</v>
      </c>
      <c r="G34" t="s">
        <v>100</v>
      </c>
    </row>
    <row r="35" spans="1:7" hidden="1">
      <c r="A35" t="s">
        <v>29</v>
      </c>
      <c r="B35" t="s">
        <v>30</v>
      </c>
      <c r="C35" s="2">
        <f>rhonu*h*0.001</f>
        <v>6</v>
      </c>
      <c r="D35" s="2">
        <f>rhonu_2*h_2*0.001</f>
        <v>6</v>
      </c>
      <c r="E35" s="2">
        <f>rhonu_3*h_3*0.001</f>
        <v>9</v>
      </c>
      <c r="F35" t="s">
        <v>42</v>
      </c>
    </row>
    <row r="36" spans="1:7" hidden="1">
      <c r="A36" t="s">
        <v>31</v>
      </c>
      <c r="B36" t="s">
        <v>33</v>
      </c>
      <c r="C36">
        <f>C35+0.57*SQRT(X*Y)+m_sup/X/Y</f>
        <v>6.57</v>
      </c>
      <c r="D36">
        <f>D35+0.57*SQRT(X_2*Y_2)+m_sup_2/X_2/Y_2</f>
        <v>6.57</v>
      </c>
      <c r="E36">
        <f>E35+0.57*SQRT(X_3*Y_3)+m_sup_3/X_3/Y_3</f>
        <v>9.57</v>
      </c>
      <c r="F36" t="s">
        <v>42</v>
      </c>
      <c r="G36" t="s">
        <v>32</v>
      </c>
    </row>
    <row r="37" spans="1:7" hidden="1">
      <c r="A37" t="s">
        <v>40</v>
      </c>
      <c r="B37" t="s">
        <v>41</v>
      </c>
      <c r="C37" s="3">
        <f>1.292*273.15/(T+273.15)</f>
        <v>1.1956964255463323</v>
      </c>
      <c r="D37" s="3">
        <f>1.292*273.15/(T_2+273.15)</f>
        <v>1.1956964255463323</v>
      </c>
      <c r="E37" s="3">
        <f>1.292*273.15/(T_3+273.15)</f>
        <v>1.1956964255463323</v>
      </c>
      <c r="F37" t="s">
        <v>8</v>
      </c>
    </row>
    <row r="38" spans="1:7" hidden="1">
      <c r="A38" t="s">
        <v>44</v>
      </c>
      <c r="B38" t="s">
        <v>43</v>
      </c>
      <c r="C38" s="3">
        <f>20.05*SQRT(273.15+T)</f>
        <v>344.45759953149536</v>
      </c>
      <c r="D38" s="3">
        <f>20.05*SQRT(273.15+T_2)</f>
        <v>344.45759953149536</v>
      </c>
      <c r="E38" s="3">
        <f>20.05*SQRT(273.15+T_3)</f>
        <v>344.45759953149536</v>
      </c>
      <c r="F38" t="s">
        <v>45</v>
      </c>
    </row>
    <row r="39" spans="1:7" hidden="1">
      <c r="A39" t="s">
        <v>91</v>
      </c>
      <c r="B39" t="s">
        <v>59</v>
      </c>
      <c r="C39">
        <f>1/2/PI()*SQRT((K11_+rho0*c_^2/d)/ms_cor)</f>
        <v>63.185865981831732</v>
      </c>
      <c r="D39">
        <f>1/2/PI()*SQRT((K11_2+rho0_2*c_2^2/d_2)/ms_cor_2)</f>
        <v>77.20129425792139</v>
      </c>
      <c r="E39">
        <f>1/2/PI()*SQRT((K11_3+rho0_3*c_3^2/d_3)/ms_cor_3)</f>
        <v>50.03394760551874</v>
      </c>
      <c r="F39" t="s">
        <v>60</v>
      </c>
    </row>
    <row r="40" spans="1:7" hidden="1">
      <c r="A40" t="s">
        <v>106</v>
      </c>
      <c r="B40" t="s">
        <v>107</v>
      </c>
      <c r="C40">
        <v>1.5E-5</v>
      </c>
      <c r="F40" t="s">
        <v>108</v>
      </c>
    </row>
    <row r="41" spans="1:7" hidden="1">
      <c r="A41" t="s">
        <v>109</v>
      </c>
      <c r="B41" t="s">
        <v>110</v>
      </c>
      <c r="C41">
        <f>0.8*(1-1.47*eps^0.5+0.47*eps^1.5)</f>
        <v>0.68570602281792903</v>
      </c>
      <c r="D41">
        <f>0.8*(1-1.47*eps_2^0.5+0.47*eps_2^1.5)</f>
        <v>0.69604142498260679</v>
      </c>
      <c r="E41">
        <f>0.8*(1-1.47*eps_3^0.5+0.47*eps_3^1.5)</f>
        <v>0.69604142498260679</v>
      </c>
    </row>
    <row r="42" spans="1:7" hidden="1"/>
    <row r="43" spans="1:7" ht="19">
      <c r="A43" s="90" t="s">
        <v>120</v>
      </c>
      <c r="B43" s="91"/>
      <c r="C43" s="81" t="str">
        <f>C19</f>
        <v>posé</v>
      </c>
      <c r="D43" s="82" t="str">
        <f>D19</f>
        <v>encastré</v>
      </c>
      <c r="E43" s="83" t="str">
        <f>E19</f>
        <v>Helmholtz</v>
      </c>
    </row>
    <row r="44" spans="1:7" ht="19">
      <c r="A44" s="92" t="s">
        <v>118</v>
      </c>
      <c r="B44" s="93"/>
      <c r="C44" s="84">
        <f>VLOOKUP(MAX(Calculs!$M$3:$M$158),Calculs!$M$3:$N$158,2,FALSE)</f>
        <v>58</v>
      </c>
      <c r="D44" s="85">
        <f>VLOOKUP(MAX(Calculs!$X$3:$X$158),Calculs!$X$3:$Y$158,2,FALSE)</f>
        <v>73</v>
      </c>
      <c r="E44" s="86">
        <f>VLOOKUP(MAX(Calculs!$AI$3:$AI$158),Calculs!$AI$3:$AJ$158,2,FALSE)</f>
        <v>84</v>
      </c>
    </row>
    <row r="45" spans="1:7" ht="17" thickBot="1">
      <c r="A45" s="94" t="s">
        <v>116</v>
      </c>
      <c r="B45" s="95"/>
      <c r="C45" s="87" t="str">
        <f>IF(C19="Helmholtz",C24,"")</f>
        <v/>
      </c>
      <c r="D45" s="88" t="str">
        <f>IF(D19="Helmholtz",D24,"")</f>
        <v/>
      </c>
      <c r="E45" s="89">
        <f>IF(E19="Helmholtz",E24,"")</f>
        <v>7.8539816339744817E-3</v>
      </c>
    </row>
  </sheetData>
  <sheetProtection sheet="1" objects="1" scenarios="1"/>
  <conditionalFormatting sqref="C21:C24">
    <cfRule type="expression" dxfId="8" priority="56">
      <formula>IF(C$19&lt;&gt;"Helmholtz",TRUE,FALSE)</formula>
    </cfRule>
    <cfRule type="expression" dxfId="7" priority="57">
      <formula>IF(C$19="Helmholtz",TRUE,FALSE)</formula>
    </cfRule>
  </conditionalFormatting>
  <conditionalFormatting sqref="C21">
    <cfRule type="expression" dxfId="6" priority="43">
      <formula>IF((C$14-C$21)&lt;0,TRUE,FALSE)</formula>
    </cfRule>
  </conditionalFormatting>
  <conditionalFormatting sqref="D21:D24">
    <cfRule type="expression" dxfId="5" priority="5">
      <formula>IF(D$19&lt;&gt;"Helmholtz",TRUE,FALSE)</formula>
    </cfRule>
    <cfRule type="expression" dxfId="4" priority="6">
      <formula>IF(D$19="Helmholtz",TRUE,FALSE)</formula>
    </cfRule>
  </conditionalFormatting>
  <conditionalFormatting sqref="D21">
    <cfRule type="expression" dxfId="3" priority="4">
      <formula>IF((D$14-D$21)&lt;0,TRUE,FALSE)</formula>
    </cfRule>
  </conditionalFormatting>
  <conditionalFormatting sqref="E21:E24">
    <cfRule type="expression" dxfId="2" priority="2">
      <formula>IF(E$19&lt;&gt;"Helmholtz",TRUE,FALSE)</formula>
    </cfRule>
    <cfRule type="expression" dxfId="1" priority="3">
      <formula>IF(E$19="Helmholtz",TRUE,FALSE)</formula>
    </cfRule>
  </conditionalFormatting>
  <conditionalFormatting sqref="E21">
    <cfRule type="expression" dxfId="0" priority="1">
      <formula>IF((E$14-E$21)&lt;0,TRUE,FALSE)</formula>
    </cfRule>
  </conditionalFormatting>
  <dataValidations count="2">
    <dataValidation type="list" allowBlank="1" showInputMessage="1" showErrorMessage="1" promptTitle="Mode de pose du panneau" prompt="Choisissez dans la liste" sqref="C27:E30" xr:uid="{CF2B58FE-36C2-BE4A-9D2F-1387619DBD6C}">
      <formula1>"posé,encastré,piston"</formula1>
    </dataValidation>
    <dataValidation type="list" allowBlank="1" showInputMessage="1" showErrorMessage="1" promptTitle="Mode de pose du panneau" prompt="Choisissez dans la liste" sqref="C19:E19" xr:uid="{370C21F1-FDF5-6641-A447-BF7DBE7CAD32}">
      <formula1>"posé,encastré,piston,Helmholtz"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164F7-8034-F84D-BA1B-B3F82E989B6F}">
  <dimension ref="B3:M14"/>
  <sheetViews>
    <sheetView workbookViewId="0">
      <selection activeCell="B10" sqref="B10"/>
    </sheetView>
  </sheetViews>
  <sheetFormatPr baseColWidth="10" defaultRowHeight="16"/>
  <sheetData>
    <row r="3" spans="2:13" s="52" customFormat="1" ht="24">
      <c r="B3" s="52" t="s">
        <v>103</v>
      </c>
    </row>
    <row r="5" spans="2:13" ht="26">
      <c r="B5" s="24" t="s">
        <v>70</v>
      </c>
    </row>
    <row r="6" spans="2:13" ht="26">
      <c r="B6" s="24" t="s">
        <v>71</v>
      </c>
    </row>
    <row r="8" spans="2:13" ht="21">
      <c r="B8" s="25" t="s">
        <v>72</v>
      </c>
    </row>
    <row r="9" spans="2:13" s="25" customFormat="1" ht="21">
      <c r="B9" s="25" t="s">
        <v>111</v>
      </c>
    </row>
    <row r="11" spans="2:13" ht="21">
      <c r="B11" s="25" t="s">
        <v>101</v>
      </c>
    </row>
    <row r="12" spans="2:13" ht="21">
      <c r="B12" s="25" t="s">
        <v>102</v>
      </c>
    </row>
    <row r="14" spans="2:13">
      <c r="M14" t="s">
        <v>73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8DF1-DD38-FF4C-BCCC-55E93C3A02AC}">
  <dimension ref="A1:AJ158"/>
  <sheetViews>
    <sheetView workbookViewId="0">
      <selection activeCell="F3" sqref="F3"/>
    </sheetView>
  </sheetViews>
  <sheetFormatPr baseColWidth="10" defaultRowHeight="16"/>
  <cols>
    <col min="3" max="3" width="10.83203125" customWidth="1"/>
    <col min="4" max="4" width="12.6640625" style="18" customWidth="1"/>
    <col min="5" max="5" width="32.6640625" style="18" customWidth="1"/>
    <col min="6" max="6" width="28.33203125" style="18" customWidth="1"/>
    <col min="7" max="7" width="21.83203125" style="18" customWidth="1"/>
    <col min="8" max="8" width="10.83203125" style="18" customWidth="1"/>
    <col min="9" max="12" width="10.83203125" style="18"/>
    <col min="13" max="13" width="10.83203125" style="46" customWidth="1"/>
    <col min="14" max="14" width="10.83203125" style="18"/>
    <col min="15" max="15" width="12.6640625" style="48" customWidth="1"/>
    <col min="16" max="16" width="9.6640625" style="48" customWidth="1"/>
    <col min="17" max="17" width="28.33203125" style="48" customWidth="1"/>
    <col min="18" max="18" width="21.83203125" style="48" customWidth="1"/>
    <col min="19" max="19" width="10.83203125" style="48"/>
    <col min="20" max="23" width="10.83203125" style="20"/>
    <col min="24" max="24" width="10.83203125" style="49"/>
    <col min="25" max="25" width="10.83203125" style="20"/>
    <col min="26" max="26" width="12.6640625" style="22" customWidth="1"/>
    <col min="27" max="27" width="9.6640625" style="22" customWidth="1"/>
    <col min="28" max="28" width="28.33203125" style="22" customWidth="1"/>
    <col min="29" max="29" width="21.83203125" style="22" customWidth="1"/>
    <col min="30" max="34" width="10.83203125" style="22"/>
    <col min="35" max="35" width="10.83203125" style="44"/>
    <col min="36" max="36" width="10.83203125" style="60"/>
  </cols>
  <sheetData>
    <row r="1" spans="1:36">
      <c r="F1" s="18" t="s">
        <v>112</v>
      </c>
      <c r="I1" s="18" t="s">
        <v>81</v>
      </c>
      <c r="Q1" s="48" t="s">
        <v>112</v>
      </c>
      <c r="T1" s="20" t="s">
        <v>81</v>
      </c>
      <c r="AB1" s="22" t="s">
        <v>112</v>
      </c>
      <c r="AE1" s="22" t="s">
        <v>81</v>
      </c>
    </row>
    <row r="2" spans="1:36">
      <c r="B2" t="s">
        <v>57</v>
      </c>
      <c r="C2" t="s">
        <v>51</v>
      </c>
      <c r="D2" s="18" t="s">
        <v>52</v>
      </c>
      <c r="E2" s="18" t="s">
        <v>53</v>
      </c>
      <c r="F2" s="18" t="s">
        <v>54</v>
      </c>
      <c r="G2" s="18" t="s">
        <v>55</v>
      </c>
      <c r="H2" s="18" t="s">
        <v>93</v>
      </c>
      <c r="I2" s="18" t="s">
        <v>94</v>
      </c>
      <c r="J2" s="18" t="s">
        <v>95</v>
      </c>
      <c r="K2" s="18" t="s">
        <v>96</v>
      </c>
      <c r="L2" s="18" t="s">
        <v>97</v>
      </c>
      <c r="M2" s="46" t="s">
        <v>56</v>
      </c>
      <c r="N2" s="18" t="s">
        <v>117</v>
      </c>
      <c r="O2" s="48" t="s">
        <v>52</v>
      </c>
      <c r="P2" s="48" t="s">
        <v>53</v>
      </c>
      <c r="Q2" s="48" t="s">
        <v>54</v>
      </c>
      <c r="R2" s="48" t="s">
        <v>55</v>
      </c>
      <c r="S2" s="48" t="s">
        <v>93</v>
      </c>
      <c r="T2" s="20" t="s">
        <v>94</v>
      </c>
      <c r="U2" s="20" t="s">
        <v>95</v>
      </c>
      <c r="V2" s="20" t="s">
        <v>96</v>
      </c>
      <c r="W2" s="20" t="s">
        <v>97</v>
      </c>
      <c r="X2" s="49" t="s">
        <v>56</v>
      </c>
      <c r="Y2" s="20" t="s">
        <v>117</v>
      </c>
      <c r="Z2" s="22" t="s">
        <v>52</v>
      </c>
      <c r="AA2" s="22" t="s">
        <v>53</v>
      </c>
      <c r="AB2" s="22" t="s">
        <v>54</v>
      </c>
      <c r="AC2" s="22" t="s">
        <v>55</v>
      </c>
      <c r="AD2" s="22" t="s">
        <v>98</v>
      </c>
      <c r="AE2" s="22" t="s">
        <v>94</v>
      </c>
      <c r="AF2" s="22" t="s">
        <v>95</v>
      </c>
      <c r="AG2" s="22" t="s">
        <v>96</v>
      </c>
      <c r="AH2" s="22" t="s">
        <v>97</v>
      </c>
      <c r="AI2" s="44" t="s">
        <v>56</v>
      </c>
      <c r="AJ2" s="60" t="s">
        <v>117</v>
      </c>
    </row>
    <row r="3" spans="1:36">
      <c r="B3">
        <v>20</v>
      </c>
      <c r="C3" s="3">
        <f>2*PI()*B3</f>
        <v>125.66370614359172</v>
      </c>
      <c r="D3" s="19" t="str">
        <f t="shared" ref="D3:D66" si="0">IMPRODUCT(rho0*c_,COMPLEX(1+0.0699*(rho0*$B3/sigma)^-0.632,-0.1071*(rho0*$B3/sigma)^-0.632))</f>
        <v>716,604635517573-466,916032862496i</v>
      </c>
      <c r="E3" s="19" t="str">
        <f t="shared" ref="E3:E66" si="1">IMPRODUCT($C3/c_,COMPLEX(1+0.1093*(rho0*$B3/sigma)^-0.618,-0.1597*(rho0*$B3/sigma)^-0.618))</f>
        <v>0,765395001194508-0,585292200439721i</v>
      </c>
      <c r="F3" s="18" t="str">
        <f t="shared" ref="F3:F66" si="2">IMSUM(COMPLEX(R_-rho0*c_,0),IMPRODUCT(IMSUB(IMSUB(COMPLEX(ms_cor*$C3,0),IMDIV($D3, IMDIV(IMSIN(IMPRODUCT(d,$E3)),IMCOS(IMPRODUCT(d,$E3))) )),COMPLEX(K11_/$C3,0)),COMPLEX(0,1)))</f>
        <v>672,561886233963-5775,72004141807i</v>
      </c>
      <c r="G3" s="18" t="str">
        <f t="shared" ref="G3:G66" si="3">IMSUM(COMPLEX(R_+rho0*c_,0),IMPRODUCT(IMSUB(IMSUB(COMPLEX(ms_cor*$C3,0),IMDIV($D3, IMDIV(IMSIN(IMPRODUCT(d,$E3)),IMCOS(IMPRODUCT(d,$E3))))),COMPLEX(K11_/$C3,0)),COMPLEX(0,1)))</f>
        <v>1496,29532725812-5775,72004141807i</v>
      </c>
      <c r="H3" s="19">
        <f>1-IMABS(IMDIV($F3,$G3))^2</f>
        <v>5.0187318390111257E-2</v>
      </c>
      <c r="I3" s="19" t="str">
        <f t="shared" ref="I3:I34" si="4">IMPRODUCT(COMPLEX(0,-1),IMDIV(D3,IMDIV(IMSIN(IMPRODUCT(E3,d1_)),IMCOS(IMPRODUCT(E3,d1_)))))</f>
        <v>765,904499296149-9826,72758575046i</v>
      </c>
      <c r="J3" s="19" t="str">
        <f t="shared" ref="J3:J34" si="5">IMDIV(IMSUM(I3,IMPRODUCT(COMPLEX(0,1),rho0*c_*TAN($C3/c_*(d-d1_)))),IMSUM(1,IMPRODUCT(COMPLEX(0,1),TAN($C3/c_*(d-d1_))/rho0/c_,I3)))</f>
        <v>330,410076512119-6457,96046698791i</v>
      </c>
      <c r="K3" s="19" t="str">
        <f t="shared" ref="K3:K34" si="6">IMSUM(J3,COMPLEX(rho0/eps*((h/1000)/(deuxa/1000)+1)*SQRT(8*visc*$C3),(deuxa/1000*delta+h/1000)*$C3*rho0/eps))</f>
        <v>352,8834635761-6061,33657878214i</v>
      </c>
      <c r="L3" s="19">
        <f t="shared" ref="L3:L34" si="7">1-IMABS(IMDIV(IMSUB(K3,rho0*c_),IMSUM(K3,rho0*c_)))^2</f>
        <v>1.5575870462527064E-2</v>
      </c>
      <c r="M3" s="47">
        <f t="shared" ref="M3:M34" si="8">IF(type="Helmholtz",L3,H3)</f>
        <v>5.0187318390111257E-2</v>
      </c>
      <c r="N3" s="58">
        <f>$B3</f>
        <v>20</v>
      </c>
      <c r="O3" s="50" t="str">
        <f t="shared" ref="O3:O66" si="9">IMPRODUCT(rho0_2*c_2,COMPLEX(1+0.0699*(rho0_2*$B3/sigma_2)^-0.632,-0.1071*(rho0_2*$B3/sigma_2)^-0.632))</f>
        <v>716,604635517573-466,916032862496i</v>
      </c>
      <c r="P3" s="50" t="str">
        <f t="shared" ref="P3:P66" si="10">IMPRODUCT($C3/c_2,COMPLEX(1+0.1093*(rho0_2*$B3/sigma_2)^-0.618,-0.1597*(rho0_2*$B3/sigma_2)^-0.618))</f>
        <v>0,765395001194508-0,585292200439721i</v>
      </c>
      <c r="Q3" s="48" t="str">
        <f t="shared" ref="Q3" si="11">IMSUM(COMPLEX(R_2-rho0_2*c_2,0),IMPRODUCT(IMSUB(IMSUB(COMPLEX(ms_cor_2*$C3,0),IMDIV(O3, IMDIV(IMSIN(IMPRODUCT(d_2,P3)),IMCOS(IMPRODUCT(d_2,P3))) )),COMPLEX(K11_2/$C3,0)),COMPLEX(0,1)))</f>
        <v>672,561886233963-9836,8697990347i</v>
      </c>
      <c r="R3" s="48" t="str">
        <f t="shared" ref="R3" si="12">IMSUM(COMPLEX(R_2+rho0_2*c_2,0),IMPRODUCT(IMSUB(IMSUB(COMPLEX(ms_cor_2*$C3,0),IMDIV(O3, IMDIV(IMSIN(IMPRODUCT(d_2,P3)),IMCOS(IMPRODUCT(d_2,P3))))),COMPLEX(K11_2/$C3,0)),COMPLEX(0,1)))</f>
        <v>1496,29532725812-9836,8697990347i</v>
      </c>
      <c r="S3" s="50">
        <f>1-IMABS(IMDIV($Q3,$R3))^2</f>
        <v>1.8045532873710357E-2</v>
      </c>
      <c r="T3" s="21" t="str">
        <f t="shared" ref="T3:T34" si="13">IMPRODUCT(COMPLEX(0,-1),IMDIV(O3,IMDIV(IMSIN(IMPRODUCT(P3,d1_2)),IMCOS(IMPRODUCT(P3,d1_2)))))</f>
        <v>765,904499296149-9826,72758575046i</v>
      </c>
      <c r="U3" s="21" t="str">
        <f t="shared" ref="U3:U34" si="14">IMDIV(IMSUM(T3,IMPRODUCT(COMPLEX(0,1),rho0_2*c_2*TAN($C3/c_2*(d_2-d1_2)))),IMSUM(1,IMPRODUCT(COMPLEX(0,1),TAN($C3/c_2*(d_2-d1_2))/rho0_2/c_2,T3)))</f>
        <v>330,410076512119-6457,96046698791i</v>
      </c>
      <c r="V3" s="21" t="str">
        <f t="shared" ref="V3:V34" si="15">IMSUM(U3,COMPLEX(rho0_2/eps_2*((h_2/1000)/(deuxa_2/1000)+1)*SQRT(8*visc*$C3),(deuxa_2/1000*delta_2+h_2/1000)*$C3*rho0_2/eps_2))</f>
        <v>358,452649807892-6000,32768085766i</v>
      </c>
      <c r="W3" s="21">
        <f t="shared" ref="W3:W34" si="16">1-IMABS(IMDIV(IMSUB(V3,rho0_2*c_2),IMSUM(V3,rho0_2*c_2)))^2</f>
        <v>1.6136121481260868E-2</v>
      </c>
      <c r="X3" s="51">
        <f t="shared" ref="X3:X34" si="17">IF(type_2="Helmholtz",W3,S3)</f>
        <v>1.8045532873710357E-2</v>
      </c>
      <c r="Y3" s="59">
        <f>$B3</f>
        <v>20</v>
      </c>
      <c r="Z3" s="23" t="str">
        <f t="shared" ref="Z3:Z66" si="18">IMPRODUCT(rho0_3*c_3,COMPLEX(1+0.0699*(rho0_3*$B3/sigma_3)^-0.632,-0.1071*(rho0_3*$B3/sigma_3)^-0.632))</f>
        <v>1254,57165033656-1291,18308990274i</v>
      </c>
      <c r="AA3" s="23" t="str">
        <f t="shared" ref="AA3:AA66" si="19">IMPRODUCT($C3/c_3,COMPLEX(1+0.1093*(rho0_3*$B3/sigma_3)^-0.618,-0.1597*(rho0_3*$B3/sigma_3)^-0.618))</f>
        <v>1,44787350976901-1,58247260134867i</v>
      </c>
      <c r="AB3" s="22" t="str">
        <f t="shared" ref="AB3" si="20">IMSUM(COMPLEX(R_3-rho0_3*c_3,0),IMPRODUCT(IMSUB(IMSUB(COMPLEX(ms_cor_3*$C3,0),IMDIV(Z3, IMDIV(IMSIN(IMPRODUCT(d_3,AA3)),IMCOS(IMPRODUCT(d_3,AA3))))),COMPLEX(K11_3/$C3,0)),COMPLEX(0,1)))</f>
        <v>548,550579249101-4403,17685507012i</v>
      </c>
      <c r="AC3" s="22" t="str">
        <f t="shared" ref="AC3" si="21">IMSUM(COMPLEX(R_3+rho0_3*c_3,0),IMPRODUCT(IMSUB(IMSUB(COMPLEX(ms_cor_3*$C3,0),IMDIV(Z3, IMDIV(IMSIN(IMPRODUCT(d_3,AA3)),IMCOS(IMPRODUCT(d_3,AA3))))),COMPLEX(K11_3/$C3,0)),COMPLEX(0,1)))</f>
        <v>1372,28402027326-4403,17685507012i</v>
      </c>
      <c r="AD3" s="23">
        <f>1-IMABS(IMDIV($AB3,$AC3))^2</f>
        <v>7.4385126954279679E-2</v>
      </c>
      <c r="AE3" s="23" t="str">
        <f t="shared" ref="AE3:AE34" si="22">IMPRODUCT(COMPLEX(0,-1),IMDIV(Z3,IMDIV(IMSIN(IMPRODUCT(AA3,d1_3)),IMCOS(IMPRODUCT(AA3,d1_3)))))</f>
        <v>380,262667263115-8397,63579500563i</v>
      </c>
      <c r="AF3" s="23" t="str">
        <f t="shared" ref="AF3:AF34" si="23">IMDIV(IMSUM(AE3,IMPRODUCT(COMPLEX(0,1),rho0_3*c_3*TAN($C3/c_3*(d_3-d1_3)))),IMSUM(1,IMPRODUCT(COMPLEX(0,1),TAN($C3/c_3*(d_3-d1_3))/rho0_3/c_3,AE3)))</f>
        <v>202,060685801768-6117,92220045593i</v>
      </c>
      <c r="AG3" s="23" t="str">
        <f t="shared" ref="AG3:AG34" si="24">IMSUM(AF3,COMPLEX(rho0_3/eps_3*((h_3/1000)/(deuxa_3/1000)+1)*SQRT(8*visc*$C3),(deuxa_3/1000*delta_3+h_3/1000)*$C3*rho0_3/eps_3))</f>
        <v>276,840881257164-5764,3747188141i</v>
      </c>
      <c r="AH3" s="23">
        <f t="shared" ref="AH3:AH34" si="25">1-IMABS(IMDIV(IMSUB(AG3,rho0_3*c_3),IMSUM(AG3,rho0_3*c_3)))^2</f>
        <v>1.3532777363762349E-2</v>
      </c>
      <c r="AI3" s="45">
        <f t="shared" ref="AI3" si="26">IF(type_3="Helmholtz",AH3,AD3)</f>
        <v>1.3532777363762349E-2</v>
      </c>
      <c r="AJ3" s="61">
        <f>$B3</f>
        <v>20</v>
      </c>
    </row>
    <row r="4" spans="1:36">
      <c r="B4">
        <v>21</v>
      </c>
      <c r="C4" s="3">
        <f t="shared" ref="C4:C67" si="27">2*PI()*B4</f>
        <v>131.94689145077132</v>
      </c>
      <c r="D4" s="19" t="str">
        <f t="shared" si="0"/>
        <v>707,351322862321-452,738210467963i</v>
      </c>
      <c r="E4" s="19" t="str">
        <f t="shared" si="1"/>
        <v>0,791171743932962-0,59630307515332i</v>
      </c>
      <c r="F4" s="18" t="str">
        <f t="shared" si="2"/>
        <v>659,161788547515-5433,50919677625i</v>
      </c>
      <c r="G4" s="18" t="str">
        <f t="shared" si="3"/>
        <v>1482,89522957167-5433,50919677625i</v>
      </c>
      <c r="H4" s="19">
        <f t="shared" ref="H4:H67" si="28">1-IMABS(IMDIV($F4,$G4))^2</f>
        <v>5.5623352032944551E-2</v>
      </c>
      <c r="I4" s="19" t="str">
        <f t="shared" si="4"/>
        <v>743,395521554815-9382,61670956755i</v>
      </c>
      <c r="J4" s="19" t="str">
        <f t="shared" si="5"/>
        <v>320,143828792399-6160,40666924637i</v>
      </c>
      <c r="K4" s="19" t="str">
        <f t="shared" si="6"/>
        <v>343,172197871295-5743,95158663032i</v>
      </c>
      <c r="L4" s="19">
        <f t="shared" si="7"/>
        <v>1.6844851757491952E-2</v>
      </c>
      <c r="M4" s="47">
        <f t="shared" si="8"/>
        <v>5.5623352032944551E-2</v>
      </c>
      <c r="N4" s="58">
        <f t="shared" ref="N4:N67" si="29">$B4</f>
        <v>21</v>
      </c>
      <c r="O4" s="50" t="str">
        <f t="shared" si="9"/>
        <v>707,351322862321-452,738210467963i</v>
      </c>
      <c r="P4" s="50" t="str">
        <f t="shared" si="10"/>
        <v>0,791171743932962-0,59630307515332i</v>
      </c>
      <c r="Q4" s="48" t="str">
        <f t="shared" ref="Q4:Q67" si="30">IMSUM(COMPLEX(R_2-rho0_2*c_2,0),IMPRODUCT(IMSUB(IMSUB(COMPLEX(ms_cor_2*$C4,0),IMDIV(O4, IMDIV(IMSIN(IMPRODUCT(d_2,P4)),IMCOS(IMPRODUCT(d_2,P4))) )),COMPLEX(K11_2/$C4,0)),COMPLEX(0,1)))</f>
        <v>659,161788547515-9301,27087069684i</v>
      </c>
      <c r="R4" s="48" t="str">
        <f t="shared" ref="R4:R67" si="31">IMSUM(COMPLEX(R_2+rho0_2*c_2,0),IMPRODUCT(IMSUB(IMSUB(COMPLEX(ms_cor_2*$C4,0),IMDIV(O4, IMDIV(IMSIN(IMPRODUCT(d_2,P4)),IMCOS(IMPRODUCT(d_2,P4))))),COMPLEX(K11_2/$C4,0)),COMPLEX(0,1)))</f>
        <v>1482,89522957167-9301,27087069684i</v>
      </c>
      <c r="S4" s="50">
        <f t="shared" ref="S4:S67" si="32">1-IMABS(IMDIV($Q4,$R4))^2</f>
        <v>1.9889887557753783E-2</v>
      </c>
      <c r="T4" s="21" t="str">
        <f t="shared" si="13"/>
        <v>743,395521554815-9382,61670956755i</v>
      </c>
      <c r="U4" s="21" t="str">
        <f t="shared" si="14"/>
        <v>320,143828792399-6160,40666924637i</v>
      </c>
      <c r="V4" s="21" t="str">
        <f t="shared" si="15"/>
        <v>348,878915583659-5679,8922438096i</v>
      </c>
      <c r="W4" s="21">
        <f t="shared" si="16"/>
        <v>1.7502071788477735E-2</v>
      </c>
      <c r="X4" s="51">
        <f t="shared" si="17"/>
        <v>1.9889887557753783E-2</v>
      </c>
      <c r="Y4" s="59">
        <f t="shared" ref="Y4:Y67" si="33">$B4</f>
        <v>21</v>
      </c>
      <c r="Z4" s="23" t="str">
        <f t="shared" si="18"/>
        <v>1228,98306484121-1251,97654474464i</v>
      </c>
      <c r="AA4" s="23" t="str">
        <f t="shared" si="19"/>
        <v>1,48648945546796-1,61224304342541i</v>
      </c>
      <c r="AB4" s="22" t="str">
        <f t="shared" ref="AB4:AB67" si="34">IMSUM(COMPLEX(R_3-rho0_3*c_3,0),IMPRODUCT(IMSUB(IMSUB(COMPLEX(ms_cor_3*$C4,0),IMDIV(Z4, IMDIV(IMSIN(IMPRODUCT(d_3,AA4)),IMCOS(IMPRODUCT(d_3,AA4))))),COMPLEX(K11_3/$C4,0)),COMPLEX(0,1)))</f>
        <v>546,929310581723-4079,02934018447i</v>
      </c>
      <c r="AC4" s="22" t="str">
        <f t="shared" ref="AC4:AC67" si="35">IMSUM(COMPLEX(R_3+rho0_3*c_3,0),IMPRODUCT(IMSUB(IMSUB(COMPLEX(ms_cor_3*$C4,0),IMDIV(Z4, IMDIV(IMSIN(IMPRODUCT(d_3,AA4)),IMCOS(IMPRODUCT(d_3,AA4))))),COMPLEX(K11_3/$C4,0)),COMPLEX(0,1)))</f>
        <v>1370,66275160588-4079,02934018447i</v>
      </c>
      <c r="AD4" s="23">
        <f t="shared" ref="AD4:AD67" si="36">1-IMABS(IMDIV($AB4,$AC4))^2</f>
        <v>8.5303662877522779E-2</v>
      </c>
      <c r="AE4" s="23" t="str">
        <f t="shared" si="22"/>
        <v>378,328310484877-8003,00583881141i</v>
      </c>
      <c r="AF4" s="23" t="str">
        <f t="shared" si="23"/>
        <v>200,964047326482-5829,04800750196i</v>
      </c>
      <c r="AG4" s="23" t="str">
        <f t="shared" si="24"/>
        <v>277,59094543651-5457,82315177804i</v>
      </c>
      <c r="AH4" s="23">
        <f t="shared" si="25"/>
        <v>1.5111492160425066E-2</v>
      </c>
      <c r="AI4" s="45">
        <f t="shared" ref="AI4:AI67" si="37">IF(type_3="Helmholtz",AH4,AD4)</f>
        <v>1.5111492160425066E-2</v>
      </c>
      <c r="AJ4" s="61">
        <f t="shared" ref="AJ4:AJ67" si="38">$B4</f>
        <v>21</v>
      </c>
    </row>
    <row r="5" spans="1:36">
      <c r="B5">
        <v>22</v>
      </c>
      <c r="C5" s="3">
        <f t="shared" si="27"/>
        <v>138.23007675795088</v>
      </c>
      <c r="D5" s="19" t="str">
        <f t="shared" si="0"/>
        <v>698,790349282063-439,621182278471i</v>
      </c>
      <c r="E5" s="19" t="str">
        <f t="shared" si="1"/>
        <v>0,816729839698072-0,606994481233402i</v>
      </c>
      <c r="F5" s="18" t="str">
        <f t="shared" si="2"/>
        <v>646,524620396872-5118,25797600771i</v>
      </c>
      <c r="G5" s="18" t="str">
        <f t="shared" si="3"/>
        <v>1470,25806142103-5118,25797600771i</v>
      </c>
      <c r="H5" s="19">
        <f t="shared" si="28"/>
        <v>6.1487091526071236E-2</v>
      </c>
      <c r="I5" s="19" t="str">
        <f t="shared" si="4"/>
        <v>722,156082408855-8978,27299919339i</v>
      </c>
      <c r="J5" s="19" t="str">
        <f t="shared" si="5"/>
        <v>310,473802452245-5889,58382078911i</v>
      </c>
      <c r="K5" s="19" t="str">
        <f t="shared" si="6"/>
        <v>334,044089653301-5453,29754376277i</v>
      </c>
      <c r="L5" s="19">
        <f t="shared" si="7"/>
        <v>1.8165688568187788E-2</v>
      </c>
      <c r="M5" s="47">
        <f t="shared" si="8"/>
        <v>6.1487091526071236E-2</v>
      </c>
      <c r="N5" s="58">
        <f t="shared" si="29"/>
        <v>22</v>
      </c>
      <c r="O5" s="50" t="str">
        <f t="shared" si="9"/>
        <v>698,790349282063-439,621182278471i</v>
      </c>
      <c r="P5" s="50" t="str">
        <f t="shared" si="10"/>
        <v>0,816729839698072-0,606994481233402i</v>
      </c>
      <c r="Q5" s="48" t="str">
        <f t="shared" si="30"/>
        <v>646,524620396872-8810,21230111373i</v>
      </c>
      <c r="R5" s="48" t="str">
        <f t="shared" si="31"/>
        <v>1470,25806142103-8810,21230111373i</v>
      </c>
      <c r="S5" s="50">
        <f t="shared" si="32"/>
        <v>2.1855501489158047E-2</v>
      </c>
      <c r="T5" s="21" t="str">
        <f t="shared" si="13"/>
        <v>722,156082408855-8978,27299919339i</v>
      </c>
      <c r="U5" s="21" t="str">
        <f t="shared" si="14"/>
        <v>310,473802452245-5889,58382078911i</v>
      </c>
      <c r="V5" s="21" t="str">
        <f t="shared" si="15"/>
        <v>339,885101450312-5386,18775604583i</v>
      </c>
      <c r="W5" s="21">
        <f t="shared" si="16"/>
        <v>1.8932466218150701E-2</v>
      </c>
      <c r="X5" s="51">
        <f t="shared" si="17"/>
        <v>2.1855501489158047E-2</v>
      </c>
      <c r="Y5" s="59">
        <f t="shared" si="33"/>
        <v>22</v>
      </c>
      <c r="Z5" s="23" t="str">
        <f t="shared" si="18"/>
        <v>1205,30903451896-1215,70345965861i</v>
      </c>
      <c r="AA5" s="23" t="str">
        <f t="shared" si="19"/>
        <v>1,52451423859131-1,64114972828966i</v>
      </c>
      <c r="AB5" s="22" t="str">
        <f t="shared" si="34"/>
        <v>545,258528908934-3778,82721447255i</v>
      </c>
      <c r="AC5" s="22" t="str">
        <f t="shared" si="35"/>
        <v>1368,99196993309-3778,82721447255i</v>
      </c>
      <c r="AD5" s="23">
        <f t="shared" si="36"/>
        <v>9.7614458336033882E-2</v>
      </c>
      <c r="AE5" s="23" t="str">
        <f t="shared" si="22"/>
        <v>376,263844404817-7644,24386163382i</v>
      </c>
      <c r="AF5" s="23" t="str">
        <f t="shared" si="23"/>
        <v>199,799376170304-5566,40904077803i</v>
      </c>
      <c r="AG5" s="23" t="str">
        <f t="shared" si="24"/>
        <v>278,229506831817-5177,50681097202i</v>
      </c>
      <c r="AH5" s="23">
        <f t="shared" si="25"/>
        <v>1.6800831921616854E-2</v>
      </c>
      <c r="AI5" s="45">
        <f t="shared" si="37"/>
        <v>1.6800831921616854E-2</v>
      </c>
      <c r="AJ5" s="61">
        <f t="shared" si="38"/>
        <v>22</v>
      </c>
    </row>
    <row r="6" spans="1:36">
      <c r="B6">
        <v>23</v>
      </c>
      <c r="C6" s="3">
        <f t="shared" si="27"/>
        <v>144.51326206513048</v>
      </c>
      <c r="D6" s="19" t="str">
        <f t="shared" si="0"/>
        <v>690,841830005593-427,442549738987i</v>
      </c>
      <c r="E6" s="19" t="str">
        <f t="shared" si="1"/>
        <v>0,842085156239491-0,617389603305953i</v>
      </c>
      <c r="F6" s="18" t="str">
        <f t="shared" si="2"/>
        <v>634,586653732134-4826,46288311098i</v>
      </c>
      <c r="G6" s="18" t="str">
        <f t="shared" si="3"/>
        <v>1458,32009475629-4826,46288311098i</v>
      </c>
      <c r="H6" s="19">
        <f t="shared" si="28"/>
        <v>6.7816660999819312E-2</v>
      </c>
      <c r="I6" s="19" t="str">
        <f t="shared" si="4"/>
        <v>702,08046116366-8608,53043493382i</v>
      </c>
      <c r="J6" s="19" t="str">
        <f t="shared" si="5"/>
        <v>301,349739223187-5642,01628512867i</v>
      </c>
      <c r="K6" s="19" t="str">
        <f t="shared" si="6"/>
        <v>325,449761941986-5185,89881369204i</v>
      </c>
      <c r="L6" s="19">
        <f t="shared" si="7"/>
        <v>1.9541646171727267E-2</v>
      </c>
      <c r="M6" s="47">
        <f t="shared" si="8"/>
        <v>6.7816660999819312E-2</v>
      </c>
      <c r="N6" s="58">
        <f t="shared" si="29"/>
        <v>23</v>
      </c>
      <c r="O6" s="50" t="str">
        <f t="shared" si="9"/>
        <v>690,841830005593-427,442549738987i</v>
      </c>
      <c r="P6" s="50" t="str">
        <f t="shared" si="10"/>
        <v>0,842085156239491-0,617389603305953i</v>
      </c>
      <c r="Q6" s="48" t="str">
        <f t="shared" si="30"/>
        <v>634,586653732134-8357,89745495152i</v>
      </c>
      <c r="R6" s="48" t="str">
        <f t="shared" si="31"/>
        <v>1458,32009475629-8357,89745495152i</v>
      </c>
      <c r="S6" s="50">
        <f t="shared" si="32"/>
        <v>2.3950677931027675E-2</v>
      </c>
      <c r="T6" s="21" t="str">
        <f t="shared" si="13"/>
        <v>702,08046116366-8608,53043493382i</v>
      </c>
      <c r="U6" s="21" t="str">
        <f t="shared" si="14"/>
        <v>301,349739223187-5642,01628512867i</v>
      </c>
      <c r="V6" s="21" t="str">
        <f t="shared" si="15"/>
        <v>331,422048821988-5115,73858107888i</v>
      </c>
      <c r="W6" s="21">
        <f t="shared" si="16"/>
        <v>2.0431895703302283E-2</v>
      </c>
      <c r="X6" s="51">
        <f t="shared" si="17"/>
        <v>2.3950677931027675E-2</v>
      </c>
      <c r="Y6" s="59">
        <f t="shared" si="33"/>
        <v>23</v>
      </c>
      <c r="Z6" s="23" t="str">
        <f t="shared" si="18"/>
        <v>1183,32865055865-1182,02536062929i</v>
      </c>
      <c r="AA6" s="23" t="str">
        <f t="shared" si="19"/>
        <v>1,56199076126395-1,66925534093089i</v>
      </c>
      <c r="AB6" s="22" t="str">
        <f t="shared" si="34"/>
        <v>543,558090951153-3499,44203409995i</v>
      </c>
      <c r="AC6" s="22" t="str">
        <f t="shared" si="35"/>
        <v>1367,29153197531-3499,44203409995i</v>
      </c>
      <c r="AD6" s="23">
        <f t="shared" si="36"/>
        <v>0.11151016528989655</v>
      </c>
      <c r="AE6" s="23" t="str">
        <f t="shared" si="22"/>
        <v>374,105178603354-7316,66171235976i</v>
      </c>
      <c r="AF6" s="23" t="str">
        <f t="shared" si="23"/>
        <v>198,585944817469-5326,57794358188i</v>
      </c>
      <c r="AG6" s="23" t="str">
        <f t="shared" si="24"/>
        <v>278,778770414272-4919,99833969378i</v>
      </c>
      <c r="AH6" s="23">
        <f t="shared" si="25"/>
        <v>1.8606806984114543E-2</v>
      </c>
      <c r="AI6" s="45">
        <f t="shared" si="37"/>
        <v>1.8606806984114543E-2</v>
      </c>
      <c r="AJ6" s="61">
        <f t="shared" si="38"/>
        <v>23</v>
      </c>
    </row>
    <row r="7" spans="1:36">
      <c r="B7">
        <v>24</v>
      </c>
      <c r="C7" s="3">
        <f t="shared" si="27"/>
        <v>150.79644737231007</v>
      </c>
      <c r="D7" s="19" t="str">
        <f t="shared" si="0"/>
        <v>683,438066202889-416,098585457591i</v>
      </c>
      <c r="E7" s="19" t="str">
        <f t="shared" si="1"/>
        <v>0,867251777634126-0,627509019843813i</v>
      </c>
      <c r="F7" s="18" t="str">
        <f t="shared" si="2"/>
        <v>623,291098875339-4555,20381694848i</v>
      </c>
      <c r="G7" s="18" t="str">
        <f t="shared" si="3"/>
        <v>1447,0245398995-4555,20381694848i</v>
      </c>
      <c r="H7" s="19">
        <f t="shared" si="28"/>
        <v>7.4654439036812348E-2</v>
      </c>
      <c r="I7" s="19" t="str">
        <f t="shared" si="4"/>
        <v>683,074411516497-8269,08318009835i</v>
      </c>
      <c r="J7" s="19" t="str">
        <f t="shared" si="5"/>
        <v>292,726860521788-5414,80722576814i</v>
      </c>
      <c r="K7" s="19" t="str">
        <f t="shared" si="6"/>
        <v>317,345222598762-4938,85855992122i</v>
      </c>
      <c r="L7" s="19">
        <f t="shared" si="7"/>
        <v>2.0976335803512325E-2</v>
      </c>
      <c r="M7" s="47">
        <f t="shared" si="8"/>
        <v>7.4654439036812348E-2</v>
      </c>
      <c r="N7" s="58">
        <f t="shared" si="29"/>
        <v>24</v>
      </c>
      <c r="O7" s="50" t="str">
        <f t="shared" si="9"/>
        <v>683,438066202889-416,098585457591i</v>
      </c>
      <c r="P7" s="50" t="str">
        <f t="shared" si="10"/>
        <v>0,867251777634126-0,627509019843813i</v>
      </c>
      <c r="Q7" s="48" t="str">
        <f t="shared" si="30"/>
        <v>623,291098875339-7939,495281629i</v>
      </c>
      <c r="R7" s="48" t="str">
        <f t="shared" si="31"/>
        <v>1447,0245398995-7939,495281629i</v>
      </c>
      <c r="S7" s="50">
        <f t="shared" si="32"/>
        <v>2.6184588128770558E-2</v>
      </c>
      <c r="T7" s="21" t="str">
        <f t="shared" si="13"/>
        <v>683,074411516497-8269,08318009835i</v>
      </c>
      <c r="U7" s="21" t="str">
        <f t="shared" si="14"/>
        <v>292,726860521788-5414,80722576814i</v>
      </c>
      <c r="V7" s="21" t="str">
        <f t="shared" si="15"/>
        <v>323,445960450962-4865,64788241183i</v>
      </c>
      <c r="W7" s="21">
        <f t="shared" si="16"/>
        <v>2.2005442808726738E-2</v>
      </c>
      <c r="X7" s="51">
        <f t="shared" si="17"/>
        <v>2.6184588128770558E-2</v>
      </c>
      <c r="Y7" s="59">
        <f t="shared" si="33"/>
        <v>24</v>
      </c>
      <c r="Z7" s="23" t="str">
        <f t="shared" si="18"/>
        <v>1162,85470245908-1150,65540581578i</v>
      </c>
      <c r="AA7" s="23" t="str">
        <f t="shared" si="19"/>
        <v>1,59895710303964-1,69661552000173i</v>
      </c>
      <c r="AB7" s="22" t="str">
        <f t="shared" si="34"/>
        <v>541,843245856781-3238,26766871615i</v>
      </c>
      <c r="AC7" s="22" t="str">
        <f t="shared" si="35"/>
        <v>1365,57668688094-3238,26766871615i</v>
      </c>
      <c r="AD7" s="23">
        <f t="shared" si="36"/>
        <v>0.12721099871850872</v>
      </c>
      <c r="AE7" s="23" t="str">
        <f t="shared" si="22"/>
        <v>371,880423334373-7016,35412000105i</v>
      </c>
      <c r="AF7" s="23" t="str">
        <f t="shared" si="23"/>
        <v>197,338833271236-5106,69942180741i</v>
      </c>
      <c r="AG7" s="23" t="str">
        <f t="shared" si="24"/>
        <v>279,256433082367-4682,44244383721i</v>
      </c>
      <c r="AH7" s="23">
        <f t="shared" si="25"/>
        <v>2.0535972849319628E-2</v>
      </c>
      <c r="AI7" s="45">
        <f t="shared" si="37"/>
        <v>2.0535972849319628E-2</v>
      </c>
      <c r="AJ7" s="61">
        <f t="shared" si="38"/>
        <v>24</v>
      </c>
    </row>
    <row r="8" spans="1:36">
      <c r="B8">
        <v>25</v>
      </c>
      <c r="C8" s="3">
        <f t="shared" si="27"/>
        <v>157.07963267948966</v>
      </c>
      <c r="D8" s="19" t="str">
        <f t="shared" si="0"/>
        <v>676,521269726746-405,500747079986i</v>
      </c>
      <c r="E8" s="19" t="str">
        <f t="shared" si="1"/>
        <v>0,892242270016117-0,637371091429076i</v>
      </c>
      <c r="F8" s="18" t="str">
        <f t="shared" si="2"/>
        <v>612,58720506804-4302,0273891865i</v>
      </c>
      <c r="G8" s="18" t="str">
        <f t="shared" si="3"/>
        <v>1436,3206460922-4302,0273891865i</v>
      </c>
      <c r="H8" s="19">
        <f t="shared" si="28"/>
        <v>8.2047469476563384E-2</v>
      </c>
      <c r="I8" s="19" t="str">
        <f t="shared" si="4"/>
        <v>665,053680224866-7956,31353380288i</v>
      </c>
      <c r="J8" s="19" t="str">
        <f t="shared" si="5"/>
        <v>284,565158268245-5205,52284737949i</v>
      </c>
      <c r="K8" s="19" t="str">
        <f t="shared" si="6"/>
        <v>309,691168848108-4709,74298712228i</v>
      </c>
      <c r="L8" s="19">
        <f t="shared" si="7"/>
        <v>2.2473731170910116E-2</v>
      </c>
      <c r="M8" s="47">
        <f t="shared" si="8"/>
        <v>8.2047469476563384E-2</v>
      </c>
      <c r="N8" s="58">
        <f t="shared" si="29"/>
        <v>25</v>
      </c>
      <c r="O8" s="50" t="str">
        <f t="shared" si="9"/>
        <v>676,521269726746-405,500747079986i</v>
      </c>
      <c r="P8" s="50" t="str">
        <f t="shared" si="10"/>
        <v>0,892242270016117-0,637371091429076i</v>
      </c>
      <c r="Q8" s="48" t="str">
        <f t="shared" si="30"/>
        <v>612,58720506804-7550,9471952798i</v>
      </c>
      <c r="R8" s="48" t="str">
        <f t="shared" si="31"/>
        <v>1436,3206460922-7550,9471952798i</v>
      </c>
      <c r="S8" s="50">
        <f t="shared" si="32"/>
        <v>2.8567350053343987E-2</v>
      </c>
      <c r="T8" s="21" t="str">
        <f t="shared" si="13"/>
        <v>665,053680224866-7956,31353380288i</v>
      </c>
      <c r="U8" s="21" t="str">
        <f t="shared" si="14"/>
        <v>284,565158268245-5205,52284737949i</v>
      </c>
      <c r="V8" s="21" t="str">
        <f t="shared" si="15"/>
        <v>315,91770834493-4633,48186471667i</v>
      </c>
      <c r="W8" s="21">
        <f t="shared" si="16"/>
        <v>2.3658717088811065E-2</v>
      </c>
      <c r="X8" s="51">
        <f t="shared" si="17"/>
        <v>2.8567350053343987E-2</v>
      </c>
      <c r="Y8" s="59">
        <f t="shared" si="33"/>
        <v>25</v>
      </c>
      <c r="Z8" s="23" t="str">
        <f t="shared" si="18"/>
        <v>1143,72738615867-1121,34874521817i</v>
      </c>
      <c r="AA8" s="23" t="str">
        <f t="shared" si="19"/>
        <v>1,63544723936342-1,72327990757513i</v>
      </c>
      <c r="AB8" s="22" t="str">
        <f t="shared" si="34"/>
        <v>540,125729272897-2993,11567503117i</v>
      </c>
      <c r="AC8" s="22" t="str">
        <f t="shared" si="35"/>
        <v>1363,85917029706-2993,11567503117i</v>
      </c>
      <c r="AD8" s="23">
        <f t="shared" si="36"/>
        <v>0.14496693802148719</v>
      </c>
      <c r="AE8" s="23" t="str">
        <f t="shared" si="22"/>
        <v>369,611688744107-6740,04185269534i</v>
      </c>
      <c r="AF8" s="23" t="str">
        <f t="shared" si="23"/>
        <v>196,069895620169-4904,37568663021i</v>
      </c>
      <c r="AG8" s="23" t="str">
        <f t="shared" si="24"/>
        <v>279,676695824662-4462,44133457792i</v>
      </c>
      <c r="AH8" s="23">
        <f t="shared" si="25"/>
        <v>2.2595468526053319E-2</v>
      </c>
      <c r="AI8" s="45">
        <f t="shared" si="37"/>
        <v>2.2595468526053319E-2</v>
      </c>
      <c r="AJ8" s="61">
        <f t="shared" si="38"/>
        <v>25</v>
      </c>
    </row>
    <row r="9" spans="1:36">
      <c r="A9" s="3">
        <f>C9/c_</f>
        <v>0.47426103592681002</v>
      </c>
      <c r="B9">
        <v>26</v>
      </c>
      <c r="C9" s="3">
        <f t="shared" si="27"/>
        <v>163.36281798666926</v>
      </c>
      <c r="D9" s="19" t="str">
        <f t="shared" si="0"/>
        <v>670,041784394109-395,572951956587i</v>
      </c>
      <c r="E9" s="19" t="str">
        <f t="shared" si="1"/>
        <v>0,917067898766297-0,646992278092093i</v>
      </c>
      <c r="F9" s="18" t="str">
        <f t="shared" si="2"/>
        <v>602,429488898773-4064,8571782446i</v>
      </c>
      <c r="G9" s="18" t="str">
        <f t="shared" si="3"/>
        <v>1426,16292992293-4064,8571782446i</v>
      </c>
      <c r="H9" s="19">
        <f t="shared" si="28"/>
        <v>9.0047906502819908E-2</v>
      </c>
      <c r="I9" s="19" t="str">
        <f t="shared" si="4"/>
        <v>647,942734945733-7667,15960341739i</v>
      </c>
      <c r="J9" s="19" t="str">
        <f t="shared" si="5"/>
        <v>276,828786307526-5012,10335796978i</v>
      </c>
      <c r="K9" s="19" t="str">
        <f t="shared" si="6"/>
        <v>302,452389956618-4496,49230330228i</v>
      </c>
      <c r="L9" s="19">
        <f t="shared" si="7"/>
        <v>2.4038189574927205E-2</v>
      </c>
      <c r="M9" s="47">
        <f t="shared" si="8"/>
        <v>9.0047906502819908E-2</v>
      </c>
      <c r="N9" s="58">
        <f t="shared" si="29"/>
        <v>26</v>
      </c>
      <c r="O9" s="50" t="str">
        <f t="shared" si="9"/>
        <v>670,041784394109-395,572951956587i</v>
      </c>
      <c r="P9" s="50" t="str">
        <f t="shared" si="10"/>
        <v>0,917067898766297-0,646992278092093i</v>
      </c>
      <c r="Q9" s="48" t="str">
        <f t="shared" si="30"/>
        <v>602,429488898773-7188,81853025739i</v>
      </c>
      <c r="R9" s="48" t="str">
        <f t="shared" si="31"/>
        <v>1426,16292992293-7188,81853025739i</v>
      </c>
      <c r="S9" s="50">
        <f t="shared" si="32"/>
        <v>3.1110118189821012E-2</v>
      </c>
      <c r="T9" s="21" t="str">
        <f t="shared" si="13"/>
        <v>647,942734945733-7667,15960341739i</v>
      </c>
      <c r="U9" s="21" t="str">
        <f t="shared" si="14"/>
        <v>276,828786307526-5012,10335796978i</v>
      </c>
      <c r="V9" s="21" t="str">
        <f t="shared" si="15"/>
        <v>308,802239235908-4417,18073600045i</v>
      </c>
      <c r="W9" s="21">
        <f t="shared" si="16"/>
        <v>2.5397897611920128E-2</v>
      </c>
      <c r="X9" s="51">
        <f t="shared" si="17"/>
        <v>3.1110118189821012E-2</v>
      </c>
      <c r="Y9" s="59">
        <f t="shared" si="33"/>
        <v>26</v>
      </c>
      <c r="Z9" s="23" t="str">
        <f t="shared" si="18"/>
        <v>1125,80938526784-1093,89498419659i</v>
      </c>
      <c r="AA9" s="23" t="str">
        <f t="shared" si="19"/>
        <v>1,67149162879341-1,74929300714361i</v>
      </c>
      <c r="AB9" s="22" t="str">
        <f t="shared" si="34"/>
        <v>538,414576261423-2762,13484838716i</v>
      </c>
      <c r="AC9" s="22" t="str">
        <f t="shared" si="35"/>
        <v>1362,14801728558-2762,13484838716i</v>
      </c>
      <c r="AD9" s="23">
        <f t="shared" si="36"/>
        <v>0.16505893635698032</v>
      </c>
      <c r="AE9" s="23" t="str">
        <f t="shared" si="22"/>
        <v>367,316429269632-6484,95112393515i</v>
      </c>
      <c r="AF9" s="23" t="str">
        <f t="shared" si="23"/>
        <v>194,788482507583-4717,57836240535i</v>
      </c>
      <c r="AG9" s="23" t="str">
        <f t="shared" si="24"/>
        <v>280,051023649936-4257,96663627097i</v>
      </c>
      <c r="AH9" s="23">
        <f t="shared" si="25"/>
        <v>2.4793059377530735E-2</v>
      </c>
      <c r="AI9" s="45">
        <f t="shared" si="37"/>
        <v>2.4793059377530735E-2</v>
      </c>
      <c r="AJ9" s="61">
        <f t="shared" si="38"/>
        <v>26</v>
      </c>
    </row>
    <row r="10" spans="1:36">
      <c r="B10">
        <v>27</v>
      </c>
      <c r="C10" s="3">
        <f t="shared" si="27"/>
        <v>169.64600329384882</v>
      </c>
      <c r="D10" s="19" t="str">
        <f t="shared" si="0"/>
        <v>663,956680959405-386,249424376378i</v>
      </c>
      <c r="E10" s="19" t="str">
        <f t="shared" si="1"/>
        <v>0,941738807539234-0,656387400890846i</v>
      </c>
      <c r="F10" s="18" t="str">
        <f t="shared" si="2"/>
        <v>592,777072857658-3841,92393263042i</v>
      </c>
      <c r="G10" s="18" t="str">
        <f t="shared" si="3"/>
        <v>1416,51051388182-3841,92393263042i</v>
      </c>
      <c r="H10" s="19">
        <f t="shared" si="28"/>
        <v>9.8713489081316608E-2</v>
      </c>
      <c r="I10" s="19" t="str">
        <f t="shared" si="4"/>
        <v>631,673672644258-7399,01239347038i</v>
      </c>
      <c r="J10" s="19" t="str">
        <f t="shared" si="5"/>
        <v>269,485538481257-4832,79372176211i</v>
      </c>
      <c r="K10" s="19" t="str">
        <f t="shared" si="6"/>
        <v>295,597254630758-4297,35147268433i</v>
      </c>
      <c r="L10" s="19">
        <f t="shared" si="7"/>
        <v>2.5674477662231854E-2</v>
      </c>
      <c r="M10" s="47">
        <f t="shared" si="8"/>
        <v>9.8713489081316608E-2</v>
      </c>
      <c r="N10" s="58">
        <f t="shared" si="29"/>
        <v>27</v>
      </c>
      <c r="O10" s="50" t="str">
        <f t="shared" si="9"/>
        <v>663,956680959405-386,249424376378i</v>
      </c>
      <c r="P10" s="50" t="str">
        <f t="shared" si="10"/>
        <v>0,941738807539234-0,656387400890846i</v>
      </c>
      <c r="Q10" s="48" t="str">
        <f t="shared" si="30"/>
        <v>592,777072857658-6850,18301234644i</v>
      </c>
      <c r="R10" s="48" t="str">
        <f t="shared" si="31"/>
        <v>1416,51051388182-6850,18301234644i</v>
      </c>
      <c r="S10" s="50">
        <f t="shared" si="32"/>
        <v>3.3825185452171946E-2</v>
      </c>
      <c r="T10" s="21" t="str">
        <f t="shared" si="13"/>
        <v>631,673672644258-7399,01239347038i</v>
      </c>
      <c r="U10" s="21" t="str">
        <f t="shared" si="14"/>
        <v>269,485538481257-4832,79372176211i</v>
      </c>
      <c r="V10" s="21" t="str">
        <f t="shared" si="15"/>
        <v>302,068064289056-4214,98946048627i</v>
      </c>
      <c r="W10" s="21">
        <f t="shared" si="16"/>
        <v>2.7229783062332924E-2</v>
      </c>
      <c r="X10" s="51">
        <f t="shared" si="17"/>
        <v>3.3825185452171946E-2</v>
      </c>
      <c r="Y10" s="59">
        <f t="shared" si="33"/>
        <v>27</v>
      </c>
      <c r="Z10" s="23" t="str">
        <f t="shared" si="18"/>
        <v>1108,98198568802-1068,11223033396i</v>
      </c>
      <c r="AA10" s="23" t="str">
        <f t="shared" si="19"/>
        <v>1,70711769704182-1,7746948908594i</v>
      </c>
      <c r="AB10" s="22" t="str">
        <f t="shared" si="34"/>
        <v>536,71673160314-2543,7486762711i</v>
      </c>
      <c r="AC10" s="22" t="str">
        <f t="shared" si="35"/>
        <v>1360,4501726273-2543,7486762711i</v>
      </c>
      <c r="AD10" s="23">
        <f t="shared" si="36"/>
        <v>0.18779825783138182</v>
      </c>
      <c r="AE10" s="23" t="str">
        <f t="shared" si="22"/>
        <v>365,008458920691-6248,71983650749i</v>
      </c>
      <c r="AF10" s="23" t="str">
        <f t="shared" si="23"/>
        <v>193,501986901454-4544,57999187386i</v>
      </c>
      <c r="AG10" s="23" t="str">
        <f t="shared" si="24"/>
        <v>280,388722388919-4067,29089165739i</v>
      </c>
      <c r="AH10" s="23">
        <f t="shared" si="25"/>
        <v>2.7137184747287213E-2</v>
      </c>
      <c r="AI10" s="45">
        <f t="shared" si="37"/>
        <v>2.7137184747287213E-2</v>
      </c>
      <c r="AJ10" s="61">
        <f t="shared" si="38"/>
        <v>27</v>
      </c>
    </row>
    <row r="11" spans="1:36">
      <c r="B11">
        <v>28</v>
      </c>
      <c r="C11" s="3">
        <f t="shared" si="27"/>
        <v>175.92918860102841</v>
      </c>
      <c r="D11" s="19" t="str">
        <f t="shared" si="0"/>
        <v>658,228636652027-377,472978806699i</v>
      </c>
      <c r="E11" s="19" t="str">
        <f t="shared" si="1"/>
        <v>0,9662641669877-0,665569859214589i</v>
      </c>
      <c r="F11" s="18" t="str">
        <f t="shared" si="2"/>
        <v>583,593117919735-3631,71073419637i</v>
      </c>
      <c r="G11" s="18" t="str">
        <f t="shared" si="3"/>
        <v>1407,32655894389-3631,71073419637i</v>
      </c>
      <c r="H11" s="19">
        <f t="shared" si="28"/>
        <v>0.10810803630656529</v>
      </c>
      <c r="I11" s="19" t="str">
        <f t="shared" si="4"/>
        <v>616,185282457653-7149,63495325444i</v>
      </c>
      <c r="J11" s="19" t="str">
        <f t="shared" si="5"/>
        <v>262,50640070806-4666,08925339318i</v>
      </c>
      <c r="K11" s="19" t="str">
        <f t="shared" si="6"/>
        <v>289,097270881458-4110,81580990511i</v>
      </c>
      <c r="L11" s="19">
        <f t="shared" si="7"/>
        <v>2.7387801940379375E-2</v>
      </c>
      <c r="M11" s="47">
        <f t="shared" si="8"/>
        <v>0.10810803630656529</v>
      </c>
      <c r="N11" s="58">
        <f t="shared" si="29"/>
        <v>28</v>
      </c>
      <c r="O11" s="50" t="str">
        <f t="shared" si="9"/>
        <v>658,228636652027-377,472978806699i</v>
      </c>
      <c r="P11" s="50" t="str">
        <f t="shared" si="10"/>
        <v>0,9662641669877-0,665569859214589i</v>
      </c>
      <c r="Q11" s="48" t="str">
        <f t="shared" si="30"/>
        <v>583,593117919735-6532,53198963682i</v>
      </c>
      <c r="R11" s="48" t="str">
        <f t="shared" si="31"/>
        <v>1407,32655894389-6532,53198963682i</v>
      </c>
      <c r="S11" s="50">
        <f t="shared" si="32"/>
        <v>3.672609848832431E-2</v>
      </c>
      <c r="T11" s="21" t="str">
        <f t="shared" si="13"/>
        <v>616,185282457653-7149,63495325444i</v>
      </c>
      <c r="U11" s="21" t="str">
        <f t="shared" si="14"/>
        <v>262,50640070806-4666,08925339318i</v>
      </c>
      <c r="V11" s="21" t="str">
        <f t="shared" si="15"/>
        <v>295,686820896303-4025,40335281082i</v>
      </c>
      <c r="W11" s="21">
        <f t="shared" si="16"/>
        <v>2.9161850002921708E-2</v>
      </c>
      <c r="X11" s="51">
        <f t="shared" si="17"/>
        <v>3.672609848832431E-2</v>
      </c>
      <c r="Y11" s="59">
        <f t="shared" si="33"/>
        <v>28</v>
      </c>
      <c r="Z11" s="23" t="str">
        <f t="shared" si="18"/>
        <v>1093,14197714824-1043,84234600476i</v>
      </c>
      <c r="AA11" s="23" t="str">
        <f t="shared" si="19"/>
        <v>1,7423502390858-1,79952178706514i</v>
      </c>
      <c r="AB11" s="22" t="str">
        <f t="shared" si="34"/>
        <v>535,037512316987-2336,60621283169i</v>
      </c>
      <c r="AC11" s="22" t="str">
        <f t="shared" si="35"/>
        <v>1358,77095334115-2336,60621283169i</v>
      </c>
      <c r="AD11" s="23">
        <f t="shared" si="36"/>
        <v>0.21352260047020799</v>
      </c>
      <c r="AE11" s="23" t="str">
        <f t="shared" si="22"/>
        <v>362,698725479082-6029,32394612141i</v>
      </c>
      <c r="AF11" s="23" t="str">
        <f t="shared" si="23"/>
        <v>192,216260383621-4383,90023468757i</v>
      </c>
      <c r="AG11" s="23" t="str">
        <f t="shared" si="24"/>
        <v>280,697380885602-3888,93376038901i</v>
      </c>
      <c r="AH11" s="23">
        <f t="shared" si="25"/>
        <v>2.9637010684808618E-2</v>
      </c>
      <c r="AI11" s="45">
        <f t="shared" si="37"/>
        <v>2.9637010684808618E-2</v>
      </c>
      <c r="AJ11" s="61">
        <f t="shared" si="38"/>
        <v>28</v>
      </c>
    </row>
    <row r="12" spans="1:36">
      <c r="B12">
        <v>29</v>
      </c>
      <c r="C12" s="3">
        <f t="shared" si="27"/>
        <v>182.21237390820801</v>
      </c>
      <c r="D12" s="19" t="str">
        <f t="shared" si="0"/>
        <v>652,825033764483-369,193638760119i</v>
      </c>
      <c r="E12" s="19" t="str">
        <f t="shared" si="1"/>
        <v>0,990652299204493-0,674551812607875i</v>
      </c>
      <c r="F12" s="18" t="str">
        <f t="shared" si="2"/>
        <v>574,844336050365-3432,90950890054i</v>
      </c>
      <c r="G12" s="18" t="str">
        <f t="shared" si="3"/>
        <v>1398,57777707452-3432,90950890054i</v>
      </c>
      <c r="H12" s="19">
        <f t="shared" si="28"/>
        <v>0.11830195017967804</v>
      </c>
      <c r="I12" s="19" t="str">
        <f t="shared" si="4"/>
        <v>601,422240028806-6917,09825619877i</v>
      </c>
      <c r="J12" s="19" t="str">
        <f t="shared" si="5"/>
        <v>255,865165995435-4510,69246990638i</v>
      </c>
      <c r="K12" s="19" t="str">
        <f t="shared" si="6"/>
        <v>282,926707579108-3935,58783200802i</v>
      </c>
      <c r="L12" s="19">
        <f t="shared" si="7"/>
        <v>2.9183844290593619E-2</v>
      </c>
      <c r="M12" s="47">
        <f t="shared" si="8"/>
        <v>0.11830195017967804</v>
      </c>
      <c r="N12" s="58">
        <f t="shared" si="29"/>
        <v>29</v>
      </c>
      <c r="O12" s="50" t="str">
        <f t="shared" si="9"/>
        <v>652,825033764483-369,193638760119i</v>
      </c>
      <c r="P12" s="50" t="str">
        <f t="shared" si="10"/>
        <v>0,990652299204493-0,674551812607875i</v>
      </c>
      <c r="Q12" s="48" t="str">
        <f t="shared" si="30"/>
        <v>574,844336050365-6233,70244518786i</v>
      </c>
      <c r="R12" s="48" t="str">
        <f t="shared" si="31"/>
        <v>1398,57777707452-6233,70244518786i</v>
      </c>
      <c r="S12" s="50">
        <f t="shared" si="32"/>
        <v>3.9827787829285533E-2</v>
      </c>
      <c r="T12" s="21" t="str">
        <f t="shared" si="13"/>
        <v>601,422240028806-6917,09825619877i</v>
      </c>
      <c r="U12" s="21" t="str">
        <f t="shared" si="14"/>
        <v>255,865165995435-4510,69246990638i</v>
      </c>
      <c r="V12" s="21" t="str">
        <f t="shared" si="15"/>
        <v>289,632895852812-3847,12493001751i</v>
      </c>
      <c r="W12" s="21">
        <f t="shared" si="16"/>
        <v>3.1202320054927402E-2</v>
      </c>
      <c r="X12" s="51">
        <f t="shared" si="17"/>
        <v>3.9827787829285533E-2</v>
      </c>
      <c r="Y12" s="59">
        <f t="shared" si="33"/>
        <v>29</v>
      </c>
      <c r="Z12" s="23" t="str">
        <f t="shared" si="18"/>
        <v>1078,19916049195-1020,94712906787i</v>
      </c>
      <c r="AA12" s="23" t="str">
        <f t="shared" si="19"/>
        <v>1,77721175562469-1,82380657189704i</v>
      </c>
      <c r="AB12" s="22" t="str">
        <f t="shared" si="34"/>
        <v>533,380961186265-2139,5431309299i</v>
      </c>
      <c r="AC12" s="22" t="str">
        <f t="shared" si="35"/>
        <v>1357,11440221042-2139,5431309299i</v>
      </c>
      <c r="AD12" s="23">
        <f t="shared" si="36"/>
        <v>0.24258703390196423</v>
      </c>
      <c r="AE12" s="23" t="str">
        <f t="shared" si="22"/>
        <v>360,395906110999-5825,01908205243i</v>
      </c>
      <c r="AF12" s="23" t="str">
        <f t="shared" si="23"/>
        <v>190,935933491334-4234,26320922552i</v>
      </c>
      <c r="AG12" s="23" t="str">
        <f t="shared" si="24"/>
        <v>280,983213111006-3721,61936084487i</v>
      </c>
      <c r="AH12" s="23">
        <f t="shared" si="25"/>
        <v>3.2302488133848284E-2</v>
      </c>
      <c r="AI12" s="45">
        <f t="shared" si="37"/>
        <v>3.2302488133848284E-2</v>
      </c>
      <c r="AJ12" s="61">
        <f t="shared" si="38"/>
        <v>29</v>
      </c>
    </row>
    <row r="13" spans="1:36">
      <c r="B13">
        <v>30</v>
      </c>
      <c r="C13" s="3">
        <f t="shared" si="27"/>
        <v>188.49555921538757</v>
      </c>
      <c r="D13" s="19" t="str">
        <f t="shared" si="0"/>
        <v>647,717228553147-361,367516612281i</v>
      </c>
      <c r="E13" s="19" t="str">
        <f t="shared" si="1"/>
        <v>1,01491078254081-0,683344333922373i</v>
      </c>
      <c r="F13" s="18" t="str">
        <f t="shared" si="2"/>
        <v>566,500570508807-3244,38623639378i</v>
      </c>
      <c r="G13" s="18" t="str">
        <f t="shared" si="3"/>
        <v>1390,23401153297-3244,38623639378i</v>
      </c>
      <c r="H13" s="19">
        <f t="shared" si="28"/>
        <v>0.12937270526264943</v>
      </c>
      <c r="I13" s="19" t="str">
        <f t="shared" si="4"/>
        <v>587,334413494806-6699,72990531815i</v>
      </c>
      <c r="J13" s="19" t="str">
        <f t="shared" si="5"/>
        <v>249,538102862014-4365,47857297272i</v>
      </c>
      <c r="K13" s="19" t="str">
        <f t="shared" si="6"/>
        <v>277,062268411423-3770,54274066407i</v>
      </c>
      <c r="L13" s="19">
        <f t="shared" si="7"/>
        <v>3.1068802809257279E-2</v>
      </c>
      <c r="M13" s="47">
        <f t="shared" si="8"/>
        <v>0.12937270526264943</v>
      </c>
      <c r="N13" s="58">
        <f t="shared" si="29"/>
        <v>30</v>
      </c>
      <c r="O13" s="50" t="str">
        <f t="shared" si="9"/>
        <v>647,717228553147-361,367516612281i</v>
      </c>
      <c r="P13" s="50" t="str">
        <f t="shared" si="10"/>
        <v>1,01491078254081-0,683344333922373i</v>
      </c>
      <c r="Q13" s="48" t="str">
        <f t="shared" si="30"/>
        <v>566,500570508807-5951,8194081382i</v>
      </c>
      <c r="R13" s="48" t="str">
        <f t="shared" si="31"/>
        <v>1390,23401153297-5951,8194081382i</v>
      </c>
      <c r="S13" s="50">
        <f t="shared" si="32"/>
        <v>4.3146714533135566E-2</v>
      </c>
      <c r="T13" s="21" t="str">
        <f t="shared" si="13"/>
        <v>587,334413494806-6699,72990531815i</v>
      </c>
      <c r="U13" s="21" t="str">
        <f t="shared" si="14"/>
        <v>249,538102862014-4365,47857297272i</v>
      </c>
      <c r="V13" s="21" t="str">
        <f t="shared" si="15"/>
        <v>283,883100686635-3679,02939377734i</v>
      </c>
      <c r="W13" s="21">
        <f t="shared" si="16"/>
        <v>3.3360236931475384E-2</v>
      </c>
      <c r="X13" s="51">
        <f t="shared" si="17"/>
        <v>4.3146714533135566E-2</v>
      </c>
      <c r="Y13" s="59">
        <f t="shared" si="33"/>
        <v>30</v>
      </c>
      <c r="Z13" s="23" t="str">
        <f t="shared" si="18"/>
        <v>1064,07432593667-999,305215178445i</v>
      </c>
      <c r="AA13" s="23" t="str">
        <f t="shared" si="19"/>
        <v>1,81172273648074-1,84757918336617i</v>
      </c>
      <c r="AB13" s="22" t="str">
        <f t="shared" si="34"/>
        <v>531,75011908275-1951,55057411583i</v>
      </c>
      <c r="AC13" s="22" t="str">
        <f t="shared" si="35"/>
        <v>1355,48356010691-1951,55057411583i</v>
      </c>
      <c r="AD13" s="23">
        <f t="shared" si="36"/>
        <v>0.27534698334690133</v>
      </c>
      <c r="AE13" s="23" t="str">
        <f t="shared" si="22"/>
        <v>358,106869318333-5634,29386031732i</v>
      </c>
      <c r="AF13" s="23" t="str">
        <f t="shared" si="23"/>
        <v>189,664664225496-4094,56337514595i</v>
      </c>
      <c r="AG13" s="23" t="str">
        <f t="shared" si="24"/>
        <v>281,251325091153-3564,2421526832i</v>
      </c>
      <c r="AH13" s="23">
        <f t="shared" si="25"/>
        <v>3.514441698533155E-2</v>
      </c>
      <c r="AI13" s="45">
        <f t="shared" si="37"/>
        <v>3.514441698533155E-2</v>
      </c>
      <c r="AJ13" s="61">
        <f t="shared" si="38"/>
        <v>30</v>
      </c>
    </row>
    <row r="14" spans="1:36">
      <c r="B14">
        <v>31</v>
      </c>
      <c r="C14" s="3">
        <f t="shared" si="27"/>
        <v>194.77874452256717</v>
      </c>
      <c r="D14" s="19" t="str">
        <f t="shared" si="0"/>
        <v>642,879953787914-353,955898195162i</v>
      </c>
      <c r="E14" s="19" t="str">
        <f t="shared" si="1"/>
        <v>1,03904654044186-0,691957539115999i</v>
      </c>
      <c r="F14" s="18" t="str">
        <f t="shared" si="2"/>
        <v>558,534433647251-3065,15289356844i</v>
      </c>
      <c r="G14" s="18" t="str">
        <f t="shared" si="3"/>
        <v>1382,26787467141-3065,15289356844i</v>
      </c>
      <c r="H14" s="19">
        <f t="shared" si="28"/>
        <v>0.14140529487889619</v>
      </c>
      <c r="I14" s="19" t="str">
        <f t="shared" si="4"/>
        <v>573,876264252926-6496,07276745609i</v>
      </c>
      <c r="J14" s="19" t="str">
        <f t="shared" si="5"/>
        <v>243,503669076296-4229,4676120877i</v>
      </c>
      <c r="K14" s="19" t="str">
        <f t="shared" si="6"/>
        <v>271,482810333626-3614,70058536876i</v>
      </c>
      <c r="L14" s="19">
        <f t="shared" si="7"/>
        <v>3.3049438405034604E-2</v>
      </c>
      <c r="M14" s="47">
        <f t="shared" si="8"/>
        <v>0.14140529487889619</v>
      </c>
      <c r="N14" s="58">
        <f t="shared" si="29"/>
        <v>31</v>
      </c>
      <c r="O14" s="50" t="str">
        <f t="shared" si="9"/>
        <v>642,879953787914-353,955898195162i</v>
      </c>
      <c r="P14" s="50" t="str">
        <f t="shared" si="10"/>
        <v>1,03904654044186-0,691957539115999i</v>
      </c>
      <c r="Q14" s="48" t="str">
        <f t="shared" si="30"/>
        <v>558,534433647251-5685,24951138562i</v>
      </c>
      <c r="R14" s="48" t="str">
        <f t="shared" si="31"/>
        <v>1382,26787467141-5685,24951138562i</v>
      </c>
      <c r="S14" s="50">
        <f t="shared" si="32"/>
        <v>4.6701035178235761E-2</v>
      </c>
      <c r="T14" s="21" t="str">
        <f t="shared" si="13"/>
        <v>573,876264252926-6496,07276745609i</v>
      </c>
      <c r="U14" s="21" t="str">
        <f t="shared" si="14"/>
        <v>243,503669076296-4229,4676120877i</v>
      </c>
      <c r="V14" s="21" t="str">
        <f t="shared" si="15"/>
        <v>278,416391276458-3520,13679358581i</v>
      </c>
      <c r="W14" s="21">
        <f t="shared" si="16"/>
        <v>3.5645554454099115E-2</v>
      </c>
      <c r="X14" s="51">
        <f t="shared" si="17"/>
        <v>4.6701035178235761E-2</v>
      </c>
      <c r="Y14" s="59">
        <f t="shared" si="33"/>
        <v>31</v>
      </c>
      <c r="Z14" s="23" t="str">
        <f t="shared" si="18"/>
        <v>1050,6976009187-978,809546374087i</v>
      </c>
      <c r="AA14" s="23" t="str">
        <f t="shared" si="19"/>
        <v>1,84590190078663-1,87086697230044i</v>
      </c>
      <c r="AB14" s="22" t="str">
        <f t="shared" si="34"/>
        <v>530,147236226067-1771,75004516001i</v>
      </c>
      <c r="AC14" s="22" t="str">
        <f t="shared" si="35"/>
        <v>1353,88067725023-1771,75004516001i</v>
      </c>
      <c r="AD14" s="23">
        <f t="shared" si="36"/>
        <v>0.31212959730285872</v>
      </c>
      <c r="AE14" s="23" t="str">
        <f t="shared" si="22"/>
        <v>355,83703589839-5455,83224579597i</v>
      </c>
      <c r="AF14" s="23" t="str">
        <f t="shared" si="23"/>
        <v>188,405332267167-3963,83802630687i</v>
      </c>
      <c r="AG14" s="23" t="str">
        <f t="shared" si="24"/>
        <v>281,505924800932-3415,83942976203i</v>
      </c>
      <c r="AH14" s="23">
        <f t="shared" si="25"/>
        <v>3.8174516431686789E-2</v>
      </c>
      <c r="AI14" s="45">
        <f t="shared" si="37"/>
        <v>3.8174516431686789E-2</v>
      </c>
      <c r="AJ14" s="61">
        <f t="shared" si="38"/>
        <v>31</v>
      </c>
    </row>
    <row r="15" spans="1:36">
      <c r="B15">
        <v>32</v>
      </c>
      <c r="C15" s="3">
        <f t="shared" si="27"/>
        <v>201.06192982974676</v>
      </c>
      <c r="D15" s="19" t="str">
        <f t="shared" si="0"/>
        <v>638,290827084606-346,924489469495i</v>
      </c>
      <c r="E15" s="19" t="str">
        <f t="shared" si="1"/>
        <v>1,06306591717009-0,700400697893341i</v>
      </c>
      <c r="F15" s="18" t="str">
        <f t="shared" si="2"/>
        <v>550,920993507038-2894,34465861429i</v>
      </c>
      <c r="G15" s="18" t="str">
        <f t="shared" si="3"/>
        <v>1374,6544345312-2894,34465861429i</v>
      </c>
      <c r="H15" s="19">
        <f t="shared" si="28"/>
        <v>0.15449259022405015</v>
      </c>
      <c r="I15" s="19" t="str">
        <f t="shared" si="4"/>
        <v>561,006328229842-6304,85136368976i</v>
      </c>
      <c r="J15" s="19" t="str">
        <f t="shared" si="5"/>
        <v>237,742263875426-4101,80186696153i</v>
      </c>
      <c r="K15" s="19" t="str">
        <f t="shared" si="6"/>
        <v>266,169099819723-3467,2036458323i</v>
      </c>
      <c r="L15" s="19">
        <f t="shared" si="7"/>
        <v>3.5133127676459042E-2</v>
      </c>
      <c r="M15" s="47">
        <f t="shared" si="8"/>
        <v>0.15449259022405015</v>
      </c>
      <c r="N15" s="58">
        <f t="shared" si="29"/>
        <v>32</v>
      </c>
      <c r="O15" s="50" t="str">
        <f t="shared" si="9"/>
        <v>638,290827084606-346,924489469495i</v>
      </c>
      <c r="P15" s="50" t="str">
        <f t="shared" si="10"/>
        <v>1,06306591717009-0,700400697893341i</v>
      </c>
      <c r="Q15" s="48" t="str">
        <f t="shared" si="30"/>
        <v>550,920993507038-5432,56325712469i</v>
      </c>
      <c r="R15" s="48" t="str">
        <f t="shared" si="31"/>
        <v>1374,6544345312-5432,56325712469i</v>
      </c>
      <c r="S15" s="50">
        <f t="shared" si="32"/>
        <v>5.0510787266613844E-2</v>
      </c>
      <c r="T15" s="21" t="str">
        <f t="shared" si="13"/>
        <v>561,006328229842-6304,85136368976i</v>
      </c>
      <c r="U15" s="21" t="str">
        <f t="shared" si="14"/>
        <v>237,742263875426-4101,80186696153i</v>
      </c>
      <c r="V15" s="21" t="str">
        <f t="shared" si="15"/>
        <v>273,213625102169-3369,58940915312i</v>
      </c>
      <c r="W15" s="21">
        <f t="shared" si="16"/>
        <v>3.8069236891659086E-2</v>
      </c>
      <c r="X15" s="51">
        <f t="shared" si="17"/>
        <v>5.0510787266613844E-2</v>
      </c>
      <c r="Y15" s="59">
        <f t="shared" si="33"/>
        <v>32</v>
      </c>
      <c r="Z15" s="23" t="str">
        <f t="shared" si="18"/>
        <v>1038,00709046352-959,365287865515i</v>
      </c>
      <c r="AA15" s="23" t="str">
        <f t="shared" si="19"/>
        <v>1,87976640172066-1,89369500148643i</v>
      </c>
      <c r="AB15" s="22" t="str">
        <f t="shared" si="34"/>
        <v>528,573937125926-1599,37300908478i</v>
      </c>
      <c r="AC15" s="22" t="str">
        <f t="shared" si="35"/>
        <v>1352,30737815009-1599,37300908478i</v>
      </c>
      <c r="AD15" s="23">
        <f t="shared" si="36"/>
        <v>0.35318907177134873</v>
      </c>
      <c r="AE15" s="23" t="str">
        <f t="shared" si="22"/>
        <v>353,590662923084-5288,48298135888i</v>
      </c>
      <c r="AF15" s="23" t="str">
        <f t="shared" si="23"/>
        <v>187,160191798907-3841,24494668421i</v>
      </c>
      <c r="AG15" s="23" t="str">
        <f t="shared" si="24"/>
        <v>281,750488403556-3275,56897605728i</v>
      </c>
      <c r="AH15" s="23">
        <f t="shared" si="25"/>
        <v>4.1405502089735258E-2</v>
      </c>
      <c r="AI15" s="45">
        <f t="shared" si="37"/>
        <v>4.1405502089735258E-2</v>
      </c>
      <c r="AJ15" s="61">
        <f t="shared" si="38"/>
        <v>32</v>
      </c>
    </row>
    <row r="16" spans="1:36">
      <c r="B16">
        <v>33</v>
      </c>
      <c r="C16" s="3">
        <f t="shared" si="27"/>
        <v>207.34511513692635</v>
      </c>
      <c r="D16" s="19" t="str">
        <f t="shared" si="0"/>
        <v>633,929943636666-340,242792512782i</v>
      </c>
      <c r="E16" s="19" t="str">
        <f t="shared" si="1"/>
        <v>1,0869747426978-0,708682328521328i</v>
      </c>
      <c r="F16" s="18" t="str">
        <f t="shared" si="2"/>
        <v>543,637501891615-2731,20125945771i</v>
      </c>
      <c r="G16" s="18" t="str">
        <f t="shared" si="3"/>
        <v>1367,37094291577-2731,20125945771i</v>
      </c>
      <c r="H16" s="19">
        <f t="shared" si="28"/>
        <v>0.1687355509022993</v>
      </c>
      <c r="I16" s="19" t="str">
        <f t="shared" si="4"/>
        <v>548,686765624476-6124,94437018948i</v>
      </c>
      <c r="J16" s="19" t="str">
        <f t="shared" si="5"/>
        <v>232,236012907858-3981,72734179966i</v>
      </c>
      <c r="K16" s="19" t="str">
        <f t="shared" si="6"/>
        <v>261,103601274578-3327,29792626014i</v>
      </c>
      <c r="L16" s="19">
        <f t="shared" si="7"/>
        <v>3.7327922696789195E-2</v>
      </c>
      <c r="M16" s="47">
        <f t="shared" si="8"/>
        <v>0.1687355509022993</v>
      </c>
      <c r="N16" s="58">
        <f t="shared" si="29"/>
        <v>33</v>
      </c>
      <c r="O16" s="50" t="str">
        <f t="shared" si="9"/>
        <v>633,929943636666-340,242792512782i</v>
      </c>
      <c r="P16" s="50" t="str">
        <f t="shared" si="10"/>
        <v>1,0869747426978-0,708682328521328i</v>
      </c>
      <c r="Q16" s="48" t="str">
        <f t="shared" si="30"/>
        <v>543,637501891615-5192,50414286173i</v>
      </c>
      <c r="R16" s="48" t="str">
        <f t="shared" si="31"/>
        <v>1367,37094291577-5192,50414286173i</v>
      </c>
      <c r="S16" s="50">
        <f t="shared" si="32"/>
        <v>5.4598097302139714E-2</v>
      </c>
      <c r="T16" s="21" t="str">
        <f t="shared" si="13"/>
        <v>548,686765624476-6124,94437018948i</v>
      </c>
      <c r="U16" s="21" t="str">
        <f t="shared" si="14"/>
        <v>232,236012907858-3981,72734179966i</v>
      </c>
      <c r="V16" s="21" t="str">
        <f t="shared" si="15"/>
        <v>268,257350516705-3226,63324468474i</v>
      </c>
      <c r="W16" s="21">
        <f t="shared" si="16"/>
        <v>4.0643373192916221E-2</v>
      </c>
      <c r="X16" s="51">
        <f t="shared" si="17"/>
        <v>5.4598097302139714E-2</v>
      </c>
      <c r="Y16" s="59">
        <f t="shared" si="33"/>
        <v>33</v>
      </c>
      <c r="Z16" s="23" t="str">
        <f t="shared" si="18"/>
        <v>1025,9477509491-940,888102429255i</v>
      </c>
      <c r="AA16" s="23" t="str">
        <f t="shared" si="19"/>
        <v>1,91333200195903-1,91608630202562i</v>
      </c>
      <c r="AB16" s="22" t="str">
        <f t="shared" si="34"/>
        <v>527,031350113502-1433,74420947854i</v>
      </c>
      <c r="AC16" s="22" t="str">
        <f t="shared" si="35"/>
        <v>1350,76479113766-1433,74420947854i</v>
      </c>
      <c r="AD16" s="23">
        <f t="shared" si="36"/>
        <v>0.39864137646687892</v>
      </c>
      <c r="AE16" s="23" t="str">
        <f t="shared" si="22"/>
        <v>351,371068562206-5131,23458306788i</v>
      </c>
      <c r="AF16" s="23" t="str">
        <f t="shared" si="23"/>
        <v>185,930992507713-3726,04413308675i</v>
      </c>
      <c r="AG16" s="23" t="str">
        <f t="shared" si="24"/>
        <v>281,987892797973-3142,69078837773i</v>
      </c>
      <c r="AH16" s="23">
        <f t="shared" si="25"/>
        <v>4.4851170382971706E-2</v>
      </c>
      <c r="AI16" s="45">
        <f t="shared" si="37"/>
        <v>4.4851170382971706E-2</v>
      </c>
      <c r="AJ16" s="61">
        <f t="shared" si="38"/>
        <v>33</v>
      </c>
    </row>
    <row r="17" spans="2:36">
      <c r="B17">
        <v>34</v>
      </c>
      <c r="C17" s="3">
        <f t="shared" si="27"/>
        <v>213.62830044410595</v>
      </c>
      <c r="D17" s="19" t="str">
        <f t="shared" si="0"/>
        <v>629,779536789902-333,883585455718i</v>
      </c>
      <c r="E17" s="19" t="str">
        <f t="shared" si="1"/>
        <v>1,11077838859737-0,71681027949138i</v>
      </c>
      <c r="F17" s="18" t="str">
        <f t="shared" si="2"/>
        <v>536,663157765175-2575,05161316691i</v>
      </c>
      <c r="G17" s="18" t="str">
        <f t="shared" si="3"/>
        <v>1360,39659878933-2575,05161316691i</v>
      </c>
      <c r="H17" s="19">
        <f t="shared" si="28"/>
        <v>0.18424320182859699</v>
      </c>
      <c r="I17" s="19" t="str">
        <f t="shared" si="4"/>
        <v>536,882969003862-5955,36197120127i</v>
      </c>
      <c r="J17" s="19" t="str">
        <f t="shared" si="5"/>
        <v>226,968581060287-3868,57852478313i</v>
      </c>
      <c r="K17" s="19" t="str">
        <f t="shared" si="6"/>
        <v>256,270292860398-3194,31791483333i</v>
      </c>
      <c r="L17" s="19">
        <f t="shared" si="7"/>
        <v>3.9642618441641631E-2</v>
      </c>
      <c r="M17" s="47">
        <f t="shared" si="8"/>
        <v>0.18424320182859699</v>
      </c>
      <c r="N17" s="58">
        <f t="shared" si="29"/>
        <v>34</v>
      </c>
      <c r="O17" s="50" t="str">
        <f t="shared" si="9"/>
        <v>629,779536789902-333,883585455718i</v>
      </c>
      <c r="P17" s="50" t="str">
        <f t="shared" si="10"/>
        <v>1,11077838859737-0,71681027949138i</v>
      </c>
      <c r="Q17" s="48" t="str">
        <f t="shared" si="30"/>
        <v>536,663157765175-4963,96323529434i</v>
      </c>
      <c r="R17" s="48" t="str">
        <f t="shared" si="31"/>
        <v>1360,39659878933-4963,96323529434i</v>
      </c>
      <c r="S17" s="50">
        <f t="shared" si="32"/>
        <v>5.8987413998627169E-2</v>
      </c>
      <c r="T17" s="21" t="str">
        <f t="shared" si="13"/>
        <v>536,882969003862-5955,36197120127i</v>
      </c>
      <c r="U17" s="21" t="str">
        <f t="shared" si="14"/>
        <v>226,968581060287-3868,57852478313i</v>
      </c>
      <c r="V17" s="21" t="str">
        <f t="shared" si="15"/>
        <v>263,531623315863-3090,6027883617i</v>
      </c>
      <c r="W17" s="21">
        <f t="shared" si="16"/>
        <v>4.3381306942202436E-2</v>
      </c>
      <c r="X17" s="51">
        <f t="shared" si="17"/>
        <v>5.8987413998627169E-2</v>
      </c>
      <c r="Y17" s="59">
        <f t="shared" si="33"/>
        <v>34</v>
      </c>
      <c r="Z17" s="23" t="str">
        <f t="shared" si="18"/>
        <v>1014,47045147855-923,302712253355i</v>
      </c>
      <c r="AA17" s="23" t="str">
        <f t="shared" si="19"/>
        <v>1,94661322478793-1,93806209412664i</v>
      </c>
      <c r="AB17" s="22" t="str">
        <f t="shared" si="34"/>
        <v>525,520209600469-1274,26793270774i</v>
      </c>
      <c r="AC17" s="22" t="str">
        <f t="shared" si="35"/>
        <v>1349,25365062463-1274,26793270774i</v>
      </c>
      <c r="AD17" s="23">
        <f t="shared" si="36"/>
        <v>0.4483752728295779</v>
      </c>
      <c r="AE17" s="23" t="str">
        <f t="shared" si="22"/>
        <v>349,180811102333-4983,19475407255i</v>
      </c>
      <c r="AF17" s="23" t="str">
        <f t="shared" si="23"/>
        <v>184,719075945125-3617,58274661122i</v>
      </c>
      <c r="AG17" s="23" t="str">
        <f t="shared" si="24"/>
        <v>282,220521959993-3016,55202782011i</v>
      </c>
      <c r="AH17" s="23">
        <f t="shared" si="25"/>
        <v>4.8526490688922008E-2</v>
      </c>
      <c r="AI17" s="45">
        <f t="shared" si="37"/>
        <v>4.8526490688922008E-2</v>
      </c>
      <c r="AJ17" s="61">
        <f t="shared" si="38"/>
        <v>34</v>
      </c>
    </row>
    <row r="18" spans="2:36">
      <c r="B18">
        <v>35</v>
      </c>
      <c r="C18" s="3">
        <f t="shared" si="27"/>
        <v>219.91148575128551</v>
      </c>
      <c r="D18" s="19" t="str">
        <f t="shared" si="0"/>
        <v>625,823693534302-327,822486561948i</v>
      </c>
      <c r="E18" s="19" t="str">
        <f t="shared" si="1"/>
        <v>1,13448181640421-0,724791800183205i</v>
      </c>
      <c r="F18" s="18" t="str">
        <f t="shared" si="2"/>
        <v>529,978900807108-2425,30109803242i</v>
      </c>
      <c r="G18" s="18" t="str">
        <f t="shared" si="3"/>
        <v>1353,71234183127-2425,30109803242i</v>
      </c>
      <c r="H18" s="19">
        <f t="shared" si="28"/>
        <v>0.20113226084537772</v>
      </c>
      <c r="I18" s="19" t="str">
        <f t="shared" si="4"/>
        <v>525,563221238521-5795,22709354691i</v>
      </c>
      <c r="J18" s="19" t="str">
        <f t="shared" si="5"/>
        <v>221,925009099422-3761,76575963808i</v>
      </c>
      <c r="K18" s="19" t="str">
        <f t="shared" si="6"/>
        <v>251,654505743716-3067,67395527799i</v>
      </c>
      <c r="L18" s="19">
        <f t="shared" si="7"/>
        <v>4.20868287118219E-2</v>
      </c>
      <c r="M18" s="47">
        <f t="shared" si="8"/>
        <v>0.20113226084537772</v>
      </c>
      <c r="N18" s="58">
        <f t="shared" si="29"/>
        <v>35</v>
      </c>
      <c r="O18" s="50" t="str">
        <f t="shared" si="9"/>
        <v>625,823693534302-327,822486561948i</v>
      </c>
      <c r="P18" s="50" t="str">
        <f t="shared" si="10"/>
        <v>1,13448181640421-0,724791800183205i</v>
      </c>
      <c r="Q18" s="48" t="str">
        <f t="shared" si="30"/>
        <v>529,978900807108-4745,95810238478i</v>
      </c>
      <c r="R18" s="48" t="str">
        <f t="shared" si="31"/>
        <v>1353,71234183127-4745,95810238478i</v>
      </c>
      <c r="S18" s="50">
        <f t="shared" si="32"/>
        <v>6.370576923433191E-2</v>
      </c>
      <c r="T18" s="21" t="str">
        <f t="shared" si="13"/>
        <v>525,563221238521-5795,22709354691i</v>
      </c>
      <c r="U18" s="21" t="str">
        <f t="shared" si="14"/>
        <v>221,925009099422-3761,76575963808i</v>
      </c>
      <c r="V18" s="21" t="str">
        <f t="shared" si="15"/>
        <v>259,021846630881-2960,90838391013i</v>
      </c>
      <c r="W18" s="21">
        <f t="shared" si="16"/>
        <v>4.6297784156038468E-2</v>
      </c>
      <c r="X18" s="51">
        <f t="shared" si="17"/>
        <v>6.370576923433191E-2</v>
      </c>
      <c r="Y18" s="59">
        <f t="shared" si="33"/>
        <v>35</v>
      </c>
      <c r="Z18" s="23" t="str">
        <f t="shared" si="18"/>
        <v>1003,53118711742-906,541693468274i</v>
      </c>
      <c r="AA18" s="23" t="str">
        <f t="shared" si="19"/>
        <v>1,97962348486389-1,95964197816136i</v>
      </c>
      <c r="AB18" s="22" t="str">
        <f t="shared" si="34"/>
        <v>524,040937191737-1120,41662976871i</v>
      </c>
      <c r="AC18" s="22" t="str">
        <f t="shared" si="35"/>
        <v>1347,7743782159-1120,41662976871i</v>
      </c>
      <c r="AD18" s="23">
        <f t="shared" si="36"/>
        <v>0.50194095143895145</v>
      </c>
      <c r="AE18" s="23" t="str">
        <f t="shared" si="22"/>
        <v>347,021832251708-4843,57333237377i</v>
      </c>
      <c r="AF18" s="23" t="str">
        <f t="shared" si="23"/>
        <v>183,525452668885-3515,28264649427i</v>
      </c>
      <c r="AG18" s="23" t="str">
        <f t="shared" si="24"/>
        <v>282,450352752775-2896,57455362107i</v>
      </c>
      <c r="AH18" s="23">
        <f t="shared" si="25"/>
        <v>5.2447705760013674E-2</v>
      </c>
      <c r="AI18" s="45">
        <f t="shared" si="37"/>
        <v>5.2447705760013674E-2</v>
      </c>
      <c r="AJ18" s="61">
        <f t="shared" si="38"/>
        <v>35</v>
      </c>
    </row>
    <row r="19" spans="2:36">
      <c r="B19">
        <v>36</v>
      </c>
      <c r="C19" s="3">
        <f t="shared" si="27"/>
        <v>226.1946710584651</v>
      </c>
      <c r="D19" s="19" t="str">
        <f t="shared" si="0"/>
        <v>622,048114741998-322,037586867303i</v>
      </c>
      <c r="E19" s="19" t="str">
        <f t="shared" si="1"/>
        <v>1,15808961965082-0,732633602281557i</v>
      </c>
      <c r="F19" s="18" t="str">
        <f t="shared" si="2"/>
        <v>523,567230774835-2281,42094636111i</v>
      </c>
      <c r="G19" s="18" t="str">
        <f t="shared" si="3"/>
        <v>1347,30067179899-2281,42094636111i</v>
      </c>
      <c r="H19" s="19">
        <f t="shared" si="28"/>
        <v>0.21952626255322905</v>
      </c>
      <c r="I19" s="19" t="str">
        <f t="shared" si="4"/>
        <v>514,698396112259-5643,75976779666i</v>
      </c>
      <c r="J19" s="19" t="str">
        <f t="shared" si="5"/>
        <v>217,091570704556-3660,76472135161i</v>
      </c>
      <c r="K19" s="19" t="str">
        <f t="shared" si="6"/>
        <v>247,242783400391-2946,84172258123i</v>
      </c>
      <c r="L19" s="19">
        <f t="shared" si="7"/>
        <v>4.4671071530759332E-2</v>
      </c>
      <c r="M19" s="47">
        <f t="shared" si="8"/>
        <v>0.21952626255322905</v>
      </c>
      <c r="N19" s="58">
        <f t="shared" si="29"/>
        <v>36</v>
      </c>
      <c r="O19" s="50" t="str">
        <f t="shared" si="9"/>
        <v>622,048114741998-322,037586867303i</v>
      </c>
      <c r="P19" s="50" t="str">
        <f t="shared" si="10"/>
        <v>1,15808961965082-0,732633602281557i</v>
      </c>
      <c r="Q19" s="48" t="str">
        <f t="shared" si="30"/>
        <v>523,567230774835-4537,61525614813i</v>
      </c>
      <c r="R19" s="48" t="str">
        <f t="shared" si="31"/>
        <v>1347,30067179899-4537,61525614813i</v>
      </c>
      <c r="S19" s="50">
        <f t="shared" si="32"/>
        <v>6.8783069477830416E-2</v>
      </c>
      <c r="T19" s="21" t="str">
        <f t="shared" si="13"/>
        <v>514,698396112259-5643,75976779666i</v>
      </c>
      <c r="U19" s="21" t="str">
        <f t="shared" si="14"/>
        <v>217,091570704556-3660,76472135161i</v>
      </c>
      <c r="V19" s="21" t="str">
        <f t="shared" si="15"/>
        <v>254,714630796578-2837,02570631715i</v>
      </c>
      <c r="W19" s="21">
        <f t="shared" si="16"/>
        <v>4.9409121360871167E-2</v>
      </c>
      <c r="X19" s="51">
        <f t="shared" si="17"/>
        <v>6.8783069477830416E-2</v>
      </c>
      <c r="Y19" s="59">
        <f t="shared" si="33"/>
        <v>36</v>
      </c>
      <c r="Z19" s="23" t="str">
        <f t="shared" si="18"/>
        <v>993,090415869259-890,544460268294i</v>
      </c>
      <c r="AA19" s="23" t="str">
        <f t="shared" si="19"/>
        <v>2,01237520186264-1,98084410071914i</v>
      </c>
      <c r="AB19" s="22" t="str">
        <f t="shared" si="34"/>
        <v>522,593706297816-971,72143682831i</v>
      </c>
      <c r="AC19" s="22" t="str">
        <f t="shared" si="35"/>
        <v>1346,32714732197-971,72143682831i</v>
      </c>
      <c r="AD19" s="23">
        <f t="shared" si="36"/>
        <v>0.55842666792587203</v>
      </c>
      <c r="AE19" s="23" t="str">
        <f t="shared" si="22"/>
        <v>344,895572414924-4711,66808447294i</v>
      </c>
      <c r="AF19" s="23" t="str">
        <f t="shared" si="23"/>
        <v>182,350864297926-3418,63000376962i</v>
      </c>
      <c r="AG19" s="23" t="str">
        <f t="shared" si="24"/>
        <v>282,679024543318-2782,24453681433i</v>
      </c>
      <c r="AH19" s="23">
        <f t="shared" si="25"/>
        <v>5.6632440912162796E-2</v>
      </c>
      <c r="AI19" s="45">
        <f t="shared" si="37"/>
        <v>5.6632440912162796E-2</v>
      </c>
      <c r="AJ19" s="61">
        <f t="shared" si="38"/>
        <v>36</v>
      </c>
    </row>
    <row r="20" spans="2:36">
      <c r="B20">
        <v>37</v>
      </c>
      <c r="C20" s="3">
        <f t="shared" si="27"/>
        <v>232.4778563656447</v>
      </c>
      <c r="D20" s="19" t="str">
        <f t="shared" si="0"/>
        <v>618,439912089225-316,509139025926i</v>
      </c>
      <c r="E20" s="19" t="str">
        <f t="shared" si="1"/>
        <v>1,18160606055199-0,740341913377444i</v>
      </c>
      <c r="F20" s="18" t="str">
        <f t="shared" si="2"/>
        <v>517,412049012233-2142,93935674317i</v>
      </c>
      <c r="G20" s="18" t="str">
        <f t="shared" si="3"/>
        <v>1341,14549003639-2142,93935674317i</v>
      </c>
      <c r="H20" s="19">
        <f t="shared" si="28"/>
        <v>0.23955397586731952</v>
      </c>
      <c r="I20" s="19" t="str">
        <f t="shared" si="4"/>
        <v>504,261695564719-5500,26402452906i</v>
      </c>
      <c r="J20" s="19" t="str">
        <f t="shared" si="5"/>
        <v>212,455647004377-3565,10759794049i</v>
      </c>
      <c r="K20" s="19" t="str">
        <f t="shared" si="6"/>
        <v>243,02275814259-2831,35340475982i</v>
      </c>
      <c r="L20" s="19">
        <f t="shared" si="7"/>
        <v>4.740686513384762E-2</v>
      </c>
      <c r="M20" s="47">
        <f t="shared" si="8"/>
        <v>0.23955397586731952</v>
      </c>
      <c r="N20" s="58">
        <f t="shared" si="29"/>
        <v>37</v>
      </c>
      <c r="O20" s="50" t="str">
        <f t="shared" si="9"/>
        <v>618,439912089225-316,509139025926i</v>
      </c>
      <c r="P20" s="50" t="str">
        <f t="shared" si="10"/>
        <v>1,18160606055199-0,740341913377444i</v>
      </c>
      <c r="Q20" s="48" t="str">
        <f t="shared" si="30"/>
        <v>517,412049012233-4338,15544194135i</v>
      </c>
      <c r="R20" s="48" t="str">
        <f t="shared" si="31"/>
        <v>1341,14549003639-4338,15544194135i</v>
      </c>
      <c r="S20" s="50">
        <f t="shared" si="32"/>
        <v>7.4252420431146771E-2</v>
      </c>
      <c r="T20" s="21" t="str">
        <f t="shared" si="13"/>
        <v>504,261695564719-5500,26402452906i</v>
      </c>
      <c r="U20" s="21" t="str">
        <f t="shared" si="14"/>
        <v>212,455647004377-3565,10759794049i</v>
      </c>
      <c r="V20" s="21" t="str">
        <f t="shared" si="15"/>
        <v>250,597670371528-2718,48694359952i</v>
      </c>
      <c r="W20" s="21">
        <f t="shared" si="16"/>
        <v>5.2733396750730965E-2</v>
      </c>
      <c r="X20" s="51">
        <f t="shared" si="17"/>
        <v>7.4252420431146771E-2</v>
      </c>
      <c r="Y20" s="59">
        <f t="shared" si="33"/>
        <v>37</v>
      </c>
      <c r="Z20" s="23" t="str">
        <f t="shared" si="18"/>
        <v>983,112497095205-875,256404464273i</v>
      </c>
      <c r="AA20" s="23" t="str">
        <f t="shared" si="19"/>
        <v>2,04487989966591-2,00168529953017i</v>
      </c>
      <c r="AB20" s="22" t="str">
        <f t="shared" si="34"/>
        <v>521,178493797336-827,7642348366i</v>
      </c>
      <c r="AC20" s="22" t="str">
        <f t="shared" si="35"/>
        <v>1344,91193482149-827,7642348366i</v>
      </c>
      <c r="AD20" s="23">
        <f t="shared" si="36"/>
        <v>0.61634817321227464</v>
      </c>
      <c r="AE20" s="23" t="str">
        <f t="shared" si="22"/>
        <v>342,803063834286-4586,85280584121i</v>
      </c>
      <c r="AF20" s="23" t="str">
        <f t="shared" si="23"/>
        <v>181,195833652398-3327,1666008955i</v>
      </c>
      <c r="AG20" s="23" t="str">
        <f t="shared" si="24"/>
        <v>282,907895964802-2673,10375985811i</v>
      </c>
      <c r="AH20" s="23">
        <f t="shared" si="25"/>
        <v>6.109982243839418E-2</v>
      </c>
      <c r="AI20" s="45">
        <f t="shared" si="37"/>
        <v>6.109982243839418E-2</v>
      </c>
      <c r="AJ20" s="61">
        <f t="shared" si="38"/>
        <v>37</v>
      </c>
    </row>
    <row r="21" spans="2:36">
      <c r="B21">
        <v>38</v>
      </c>
      <c r="C21" s="3">
        <f t="shared" si="27"/>
        <v>238.76104167282426</v>
      </c>
      <c r="D21" s="19" t="str">
        <f t="shared" si="0"/>
        <v>614,987435227711-311,219292504206i</v>
      </c>
      <c r="E21" s="19" t="str">
        <f t="shared" si="1"/>
        <v>1,20503510214682-0,747922523931517i</v>
      </c>
      <c r="F21" s="18" t="str">
        <f t="shared" si="2"/>
        <v>511,498519012911-2009,43400904295i</v>
      </c>
      <c r="G21" s="18" t="str">
        <f t="shared" si="3"/>
        <v>1335,23196003707-2009,43400904295i</v>
      </c>
      <c r="H21" s="19">
        <f t="shared" si="28"/>
        <v>0.26134685572955441</v>
      </c>
      <c r="I21" s="19" t="str">
        <f t="shared" si="4"/>
        <v>494,228418465778-5364,11685866923i</v>
      </c>
      <c r="J21" s="19" t="str">
        <f t="shared" si="5"/>
        <v>208,005616181-3474,37566400159i</v>
      </c>
      <c r="K21" s="19" t="str">
        <f t="shared" si="6"/>
        <v>238,98304247245-2720,79027641063i</v>
      </c>
      <c r="L21" s="19">
        <f t="shared" si="7"/>
        <v>5.0306835817348405E-2</v>
      </c>
      <c r="M21" s="47">
        <f t="shared" si="8"/>
        <v>0.26134685572955441</v>
      </c>
      <c r="N21" s="58">
        <f t="shared" si="29"/>
        <v>38</v>
      </c>
      <c r="O21" s="50" t="str">
        <f t="shared" si="9"/>
        <v>614,987435227711-311,219292504206i</v>
      </c>
      <c r="P21" s="50" t="str">
        <f t="shared" si="10"/>
        <v>1,20503510214682-0,747922523931517i</v>
      </c>
      <c r="Q21" s="48" t="str">
        <f t="shared" si="30"/>
        <v>511,498519012911-4146,8812498938i</v>
      </c>
      <c r="R21" s="48" t="str">
        <f t="shared" si="31"/>
        <v>1335,23196003707-4146,8812498938i</v>
      </c>
      <c r="S21" s="50">
        <f t="shared" si="32"/>
        <v>8.0150487519070723E-2</v>
      </c>
      <c r="T21" s="21" t="str">
        <f t="shared" si="13"/>
        <v>494,228418465778-5364,11685866923i</v>
      </c>
      <c r="U21" s="21" t="str">
        <f t="shared" si="14"/>
        <v>208,005616181-3474,37566400159i</v>
      </c>
      <c r="V21" s="21" t="str">
        <f t="shared" si="15"/>
        <v>246,659635925301-2604,87337035411i</v>
      </c>
      <c r="W21" s="21">
        <f t="shared" si="16"/>
        <v>5.6290667620156221E-2</v>
      </c>
      <c r="X21" s="51">
        <f t="shared" si="17"/>
        <v>8.0150487519070723E-2</v>
      </c>
      <c r="Y21" s="59">
        <f t="shared" si="33"/>
        <v>38</v>
      </c>
      <c r="Z21" s="23" t="str">
        <f t="shared" si="18"/>
        <v>973,565213583562-860,628163203948i</v>
      </c>
      <c r="AA21" s="23" t="str">
        <f t="shared" si="19"/>
        <v>2,07714829326499-2,02218123044178i</v>
      </c>
      <c r="AB21" s="22" t="str">
        <f t="shared" si="34"/>
        <v>519,79512148162-688,17096438261i</v>
      </c>
      <c r="AC21" s="22" t="str">
        <f t="shared" si="35"/>
        <v>1343,52856250578-688,17096438261i</v>
      </c>
      <c r="AD21" s="23">
        <f t="shared" si="36"/>
        <v>0.67359322065514515</v>
      </c>
      <c r="AE21" s="23" t="str">
        <f t="shared" si="22"/>
        <v>340,745006155422-4468,56730275535i</v>
      </c>
      <c r="AF21" s="23" t="str">
        <f t="shared" si="23"/>
        <v>180,06070543061-3240,48250649796i</v>
      </c>
      <c r="AG21" s="23" t="str">
        <f t="shared" si="24"/>
        <v>283,138091415411-2568,74229137848i</v>
      </c>
      <c r="AH21" s="23">
        <f t="shared" si="25"/>
        <v>6.5870605637316948E-2</v>
      </c>
      <c r="AI21" s="45">
        <f t="shared" si="37"/>
        <v>6.5870605637316948E-2</v>
      </c>
      <c r="AJ21" s="61">
        <f t="shared" si="38"/>
        <v>38</v>
      </c>
    </row>
    <row r="22" spans="2:36">
      <c r="B22">
        <v>39</v>
      </c>
      <c r="C22" s="3">
        <f t="shared" si="27"/>
        <v>245.04422698000386</v>
      </c>
      <c r="D22" s="19" t="str">
        <f t="shared" si="0"/>
        <v>611,680124036264-306,151867202294i</v>
      </c>
      <c r="E22" s="19" t="str">
        <f t="shared" si="1"/>
        <v>1,2283804365645-0,755380828573491i</v>
      </c>
      <c r="F22" s="18" t="str">
        <f t="shared" si="2"/>
        <v>505,812943423054-1880,52573035028i</v>
      </c>
      <c r="G22" s="18" t="str">
        <f t="shared" si="3"/>
        <v>1329,54638444721-1880,52573035028i</v>
      </c>
      <c r="H22" s="19">
        <f t="shared" si="28"/>
        <v>0.28503520514107328</v>
      </c>
      <c r="I22" s="19" t="str">
        <f t="shared" si="4"/>
        <v>484,575756604238-5234,75889071719i</v>
      </c>
      <c r="J22" s="19" t="str">
        <f t="shared" si="5"/>
        <v>203,730756078564-3388,19299625037i</v>
      </c>
      <c r="K22" s="19" t="str">
        <f t="shared" si="6"/>
        <v>235,11313323436-2614,77641424913i</v>
      </c>
      <c r="L22" s="19">
        <f t="shared" si="7"/>
        <v>5.3384839076909607E-2</v>
      </c>
      <c r="M22" s="47">
        <f t="shared" si="8"/>
        <v>0.28503520514107328</v>
      </c>
      <c r="N22" s="58">
        <f t="shared" si="29"/>
        <v>39</v>
      </c>
      <c r="O22" s="50" t="str">
        <f t="shared" si="9"/>
        <v>611,680124036264-306,151867202294i</v>
      </c>
      <c r="P22" s="50" t="str">
        <f t="shared" si="10"/>
        <v>1,2283804365645-0,755380828573491i</v>
      </c>
      <c r="Q22" s="48" t="str">
        <f t="shared" si="30"/>
        <v>505,812943423054-3963,16663169214i</v>
      </c>
      <c r="R22" s="48" t="str">
        <f t="shared" si="31"/>
        <v>1329,54638444721-3963,16663169214i</v>
      </c>
      <c r="S22" s="50">
        <f t="shared" si="32"/>
        <v>8.6517894528046813E-2</v>
      </c>
      <c r="T22" s="21" t="str">
        <f t="shared" si="13"/>
        <v>484,575756604238-5234,75889071719i</v>
      </c>
      <c r="U22" s="21" t="str">
        <f t="shared" si="14"/>
        <v>203,730756078564-3388,19299625037i</v>
      </c>
      <c r="V22" s="21" t="str">
        <f t="shared" si="15"/>
        <v>242,890078573281-2495,80906329637i</v>
      </c>
      <c r="W22" s="21">
        <f t="shared" si="16"/>
        <v>6.0103217700852918E-2</v>
      </c>
      <c r="X22" s="51">
        <f t="shared" si="17"/>
        <v>8.6517894528046813E-2</v>
      </c>
      <c r="Y22" s="59">
        <f t="shared" si="33"/>
        <v>39</v>
      </c>
      <c r="Z22" s="23" t="str">
        <f t="shared" si="18"/>
        <v>964,419362974712-846,614992957766i</v>
      </c>
      <c r="AA22" s="23" t="str">
        <f t="shared" si="19"/>
        <v>2,10919036518357-2,04234647908096i</v>
      </c>
      <c r="AB22" s="22" t="str">
        <f t="shared" si="34"/>
        <v>518,443289396129-552,60597024413i</v>
      </c>
      <c r="AC22" s="22" t="str">
        <f t="shared" si="35"/>
        <v>1342,17673042029-552,60597024413i</v>
      </c>
      <c r="AD22" s="23">
        <f t="shared" si="36"/>
        <v>0.72747598022403825</v>
      </c>
      <c r="AE22" s="23" t="str">
        <f t="shared" si="22"/>
        <v>338,721827960882-4356,30891741419i</v>
      </c>
      <c r="AF22" s="23" t="str">
        <f t="shared" si="23"/>
        <v>178,945679329841-3158,20987819294i</v>
      </c>
      <c r="AG22" s="23" t="str">
        <f t="shared" si="24"/>
        <v>283,370539315752-2468,79228899137i</v>
      </c>
      <c r="AH22" s="23">
        <f t="shared" si="25"/>
        <v>7.0967312737760802E-2</v>
      </c>
      <c r="AI22" s="45">
        <f t="shared" si="37"/>
        <v>7.0967312737760802E-2</v>
      </c>
      <c r="AJ22" s="61">
        <f t="shared" si="38"/>
        <v>39</v>
      </c>
    </row>
    <row r="23" spans="2:36">
      <c r="B23">
        <v>40</v>
      </c>
      <c r="C23" s="3">
        <f t="shared" si="27"/>
        <v>251.32741228718345</v>
      </c>
      <c r="D23" s="19" t="str">
        <f t="shared" si="0"/>
        <v>608,508381774366-301,292159101444i</v>
      </c>
      <c r="E23" s="19" t="str">
        <f t="shared" si="1"/>
        <v>1,25164550996778-0,762721862547591i</v>
      </c>
      <c r="F23" s="18" t="str">
        <f t="shared" si="2"/>
        <v>500,342655267445-1755,87311049068i</v>
      </c>
      <c r="G23" s="18" t="str">
        <f t="shared" si="3"/>
        <v>1324,0760962916-1755,87311049068i</v>
      </c>
      <c r="H23" s="19">
        <f t="shared" si="28"/>
        <v>0.31074265748084395</v>
      </c>
      <c r="I23" s="19" t="str">
        <f t="shared" si="4"/>
        <v>475,282614227873-5111,68642792908i</v>
      </c>
      <c r="J23" s="19" t="str">
        <f t="shared" si="5"/>
        <v>199,621158066448-3306,22113121745i</v>
      </c>
      <c r="K23" s="19" t="str">
        <f t="shared" si="6"/>
        <v>231,40332684479-2512,97335480592i</v>
      </c>
      <c r="L23" s="19">
        <f t="shared" si="7"/>
        <v>5.6656095640145732E-2</v>
      </c>
      <c r="M23" s="47">
        <f t="shared" si="8"/>
        <v>0.31074265748084395</v>
      </c>
      <c r="N23" s="58">
        <f t="shared" si="29"/>
        <v>40</v>
      </c>
      <c r="O23" s="50" t="str">
        <f t="shared" si="9"/>
        <v>608,508381774366-301,292159101444i</v>
      </c>
      <c r="P23" s="50" t="str">
        <f t="shared" si="10"/>
        <v>1,25164550996778-0,762721862547591i</v>
      </c>
      <c r="Q23" s="48" t="str">
        <f t="shared" si="30"/>
        <v>500,342655267445-3786,44798929899i</v>
      </c>
      <c r="R23" s="48" t="str">
        <f t="shared" si="31"/>
        <v>1324,0760962916-3786,44798929899i</v>
      </c>
      <c r="S23" s="50">
        <f t="shared" si="32"/>
        <v>9.3399662063887501E-2</v>
      </c>
      <c r="T23" s="21" t="str">
        <f t="shared" si="13"/>
        <v>475,282614227873-5111,68642792908i</v>
      </c>
      <c r="U23" s="21" t="str">
        <f t="shared" si="14"/>
        <v>199,621158066448-3306,22113121745i</v>
      </c>
      <c r="V23" s="21" t="str">
        <f t="shared" si="15"/>
        <v>239,279345545172-2390,95555895694i</v>
      </c>
      <c r="W23" s="21">
        <f t="shared" si="16"/>
        <v>6.4195838495172963E-2</v>
      </c>
      <c r="X23" s="51">
        <f t="shared" si="17"/>
        <v>9.3399662063887501E-2</v>
      </c>
      <c r="Y23" s="59">
        <f t="shared" si="33"/>
        <v>40</v>
      </c>
      <c r="Z23" s="23" t="str">
        <f t="shared" si="18"/>
        <v>955,648406987214-833,176232067049i</v>
      </c>
      <c r="AA23" s="23" t="str">
        <f t="shared" si="19"/>
        <v>2,14101543291835-2,06219465939304i</v>
      </c>
      <c r="AB23" s="22" t="str">
        <f t="shared" si="34"/>
        <v>517,122602726863-420,7671952385i</v>
      </c>
      <c r="AC23" s="22" t="str">
        <f t="shared" si="35"/>
        <v>1340,85604375102-420,7671952385i</v>
      </c>
      <c r="AD23" s="23">
        <f t="shared" si="36"/>
        <v>0.77494970619616721</v>
      </c>
      <c r="AE23" s="23" t="str">
        <f t="shared" si="22"/>
        <v>336,733737046679-4249,62532594051i</v>
      </c>
      <c r="AF23" s="23" t="str">
        <f t="shared" si="23"/>
        <v>177,850837104515-3080,0176958968i</v>
      </c>
      <c r="AG23" s="23" t="str">
        <f t="shared" si="24"/>
        <v>283,606003714447-2372,92273261314i</v>
      </c>
      <c r="AH23" s="23">
        <f t="shared" si="25"/>
        <v>7.6414380838492724E-2</v>
      </c>
      <c r="AI23" s="45">
        <f t="shared" si="37"/>
        <v>7.6414380838492724E-2</v>
      </c>
      <c r="AJ23" s="61">
        <f t="shared" si="38"/>
        <v>40</v>
      </c>
    </row>
    <row r="24" spans="2:36">
      <c r="B24">
        <v>41</v>
      </c>
      <c r="C24" s="3">
        <f t="shared" si="27"/>
        <v>257.61059759436301</v>
      </c>
      <c r="D24" s="19" t="str">
        <f t="shared" si="0"/>
        <v>605,463465740951-296,626772732651i</v>
      </c>
      <c r="E24" s="19" t="str">
        <f t="shared" si="1"/>
        <v>1,27483354463772-0,769950333980841i</v>
      </c>
      <c r="F24" s="18" t="str">
        <f t="shared" si="2"/>
        <v>495,075921513427-1635,16790499453i</v>
      </c>
      <c r="G24" s="18" t="str">
        <f t="shared" si="3"/>
        <v>1318,80936253759-1635,16790499453i</v>
      </c>
      <c r="H24" s="19">
        <f t="shared" si="28"/>
        <v>0.33857853167486363</v>
      </c>
      <c r="I24" s="19" t="str">
        <f t="shared" si="4"/>
        <v>466,329448019919-4994,44468646314i</v>
      </c>
      <c r="J24" s="19" t="str">
        <f t="shared" si="5"/>
        <v>195,667650668884-3228,15450426887i</v>
      </c>
      <c r="K24" s="19" t="str">
        <f t="shared" si="6"/>
        <v>227,844644135667-2415,07553344705i</v>
      </c>
      <c r="L24" s="19">
        <f t="shared" si="7"/>
        <v>6.0137344182187524E-2</v>
      </c>
      <c r="M24" s="47">
        <f t="shared" si="8"/>
        <v>0.33857853167486363</v>
      </c>
      <c r="N24" s="58">
        <f t="shared" si="29"/>
        <v>41</v>
      </c>
      <c r="O24" s="50" t="str">
        <f t="shared" si="9"/>
        <v>605,463465740951-296,626772732651i</v>
      </c>
      <c r="P24" s="50" t="str">
        <f t="shared" si="10"/>
        <v>1,27483354463772-0,769950333980841i</v>
      </c>
      <c r="Q24" s="48" t="str">
        <f t="shared" si="30"/>
        <v>495,075921513427-3616,21656724655i</v>
      </c>
      <c r="R24" s="48" t="str">
        <f t="shared" si="31"/>
        <v>1318,80936253759-3616,21656724655i</v>
      </c>
      <c r="S24" s="50">
        <f t="shared" si="32"/>
        <v>0.10084568641555602</v>
      </c>
      <c r="T24" s="21" t="str">
        <f t="shared" si="13"/>
        <v>466,329448019919-4994,44468646314i</v>
      </c>
      <c r="U24" s="21" t="str">
        <f t="shared" si="14"/>
        <v>195,667650668884-3228,15450426887i</v>
      </c>
      <c r="V24" s="21" t="str">
        <f t="shared" si="15"/>
        <v>235,818505329154-2290,00729270185i</v>
      </c>
      <c r="W24" s="21">
        <f t="shared" si="16"/>
        <v>6.859614918479906E-2</v>
      </c>
      <c r="X24" s="51">
        <f t="shared" si="17"/>
        <v>0.10084568641555602</v>
      </c>
      <c r="Y24" s="59">
        <f t="shared" si="33"/>
        <v>41</v>
      </c>
      <c r="Z24" s="23" t="str">
        <f t="shared" si="18"/>
        <v>947,228169051893-820,274837462291i</v>
      </c>
      <c r="AA24" s="23" t="str">
        <f t="shared" si="19"/>
        <v>2,17263220865017-2,0817385008865i</v>
      </c>
      <c r="AB24" s="22" t="str">
        <f t="shared" si="34"/>
        <v>515,832593522343-292,38207821516i</v>
      </c>
      <c r="AC24" s="22" t="str">
        <f t="shared" si="35"/>
        <v>1339,5660345465-292,38207821516i</v>
      </c>
      <c r="AD24" s="23">
        <f t="shared" si="36"/>
        <v>0.81298687510311751</v>
      </c>
      <c r="AE24" s="23" t="str">
        <f t="shared" si="22"/>
        <v>334,780761625371-4148,1083916898i</v>
      </c>
      <c r="AF24" s="23" t="str">
        <f t="shared" si="23"/>
        <v>176,776164737272-3005,60726662114i</v>
      </c>
      <c r="AG24" s="23" t="str">
        <f t="shared" si="24"/>
        <v>283,845110497991-2280,83492925539i</v>
      </c>
      <c r="AH24" s="23">
        <f t="shared" si="25"/>
        <v>8.2238319748663802E-2</v>
      </c>
      <c r="AI24" s="45">
        <f t="shared" si="37"/>
        <v>8.2238319748663802E-2</v>
      </c>
      <c r="AJ24" s="61">
        <f t="shared" si="38"/>
        <v>41</v>
      </c>
    </row>
    <row r="25" spans="2:36">
      <c r="B25">
        <v>42</v>
      </c>
      <c r="C25" s="3">
        <f t="shared" si="27"/>
        <v>263.89378290154264</v>
      </c>
      <c r="D25" s="19" t="str">
        <f t="shared" si="0"/>
        <v>602,537392661718-292,143476212109i</v>
      </c>
      <c r="E25" s="19" t="str">
        <f t="shared" si="1"/>
        <v>1,29794755858848-0,77707065254262i</v>
      </c>
      <c r="F25" s="18" t="str">
        <f t="shared" si="2"/>
        <v>490,001857366837-1518,13109430562i</v>
      </c>
      <c r="G25" s="18" t="str">
        <f t="shared" si="3"/>
        <v>1313,735298391-1518,13109430562i</v>
      </c>
      <c r="H25" s="19">
        <f t="shared" si="28"/>
        <v>0.36862758322559364</v>
      </c>
      <c r="I25" s="19" t="str">
        <f t="shared" si="4"/>
        <v>457,698124856553-4882,62198102997i</v>
      </c>
      <c r="J25" s="19" t="str">
        <f t="shared" si="5"/>
        <v>191,86173169212-3153,71653975272i</v>
      </c>
      <c r="K25" s="19" t="str">
        <f t="shared" si="6"/>
        <v>224,428763562828-2320,80637452061i</v>
      </c>
      <c r="L25" s="19">
        <f t="shared" si="7"/>
        <v>6.3847012703911799E-2</v>
      </c>
      <c r="M25" s="47">
        <f t="shared" si="8"/>
        <v>0.36862758322559364</v>
      </c>
      <c r="N25" s="58">
        <f t="shared" si="29"/>
        <v>42</v>
      </c>
      <c r="O25" s="50" t="str">
        <f t="shared" si="9"/>
        <v>602,537392661718-292,143476212109i</v>
      </c>
      <c r="P25" s="50" t="str">
        <f t="shared" si="10"/>
        <v>1,29794755858848-0,77707065254262i</v>
      </c>
      <c r="Q25" s="48" t="str">
        <f t="shared" si="30"/>
        <v>490,001857366837-3452,01193126592i</v>
      </c>
      <c r="R25" s="48" t="str">
        <f t="shared" si="31"/>
        <v>1313,735298391-3452,01193126592i</v>
      </c>
      <c r="S25" s="50">
        <f t="shared" si="32"/>
        <v>0.10891125769043219</v>
      </c>
      <c r="T25" s="21" t="str">
        <f t="shared" si="13"/>
        <v>457,698124856553-4882,62198102997i</v>
      </c>
      <c r="U25" s="21" t="str">
        <f t="shared" si="14"/>
        <v>191,86173169212-3153,71653975272i</v>
      </c>
      <c r="V25" s="21" t="str">
        <f t="shared" si="15"/>
        <v>232,499281148289-2192,68768887919i</v>
      </c>
      <c r="W25" s="21">
        <f t="shared" si="16"/>
        <v>7.3334960178626396E-2</v>
      </c>
      <c r="X25" s="51">
        <f t="shared" si="17"/>
        <v>0.10891125769043219</v>
      </c>
      <c r="Y25" s="59">
        <f t="shared" si="33"/>
        <v>42</v>
      </c>
      <c r="Z25" s="23" t="str">
        <f t="shared" si="18"/>
        <v>939,136572675211-807,876983786427i</v>
      </c>
      <c r="AA25" s="23" t="str">
        <f t="shared" si="19"/>
        <v>2,20404885227712-2,10098992612062i</v>
      </c>
      <c r="AB25" s="22" t="str">
        <f t="shared" si="34"/>
        <v>514,572738267817-167,20403870753i</v>
      </c>
      <c r="AC25" s="22" t="str">
        <f t="shared" si="35"/>
        <v>1338,30617929198-167,20403870753i</v>
      </c>
      <c r="AD25" s="23">
        <f t="shared" si="36"/>
        <v>0.83906598402723387</v>
      </c>
      <c r="AE25" s="23" t="str">
        <f t="shared" si="22"/>
        <v>332,862784184327-4051,38889777537i</v>
      </c>
      <c r="AF25" s="23" t="str">
        <f t="shared" si="23"/>
        <v>175,72157065364-2934,70837205746i</v>
      </c>
      <c r="AG25" s="23" t="str">
        <f t="shared" si="24"/>
        <v>284,088369203423-2192,25866060962i</v>
      </c>
      <c r="AH25" s="23">
        <f t="shared" si="25"/>
        <v>8.8467879289050311E-2</v>
      </c>
      <c r="AI25" s="45">
        <f t="shared" si="37"/>
        <v>8.8467879289050311E-2</v>
      </c>
      <c r="AJ25" s="61">
        <f t="shared" si="38"/>
        <v>42</v>
      </c>
    </row>
    <row r="26" spans="2:36">
      <c r="B26">
        <v>43</v>
      </c>
      <c r="C26" s="3">
        <f t="shared" si="27"/>
        <v>270.1769682087222</v>
      </c>
      <c r="D26" s="19" t="str">
        <f t="shared" si="0"/>
        <v>599,72285652321-287,831075347525i</v>
      </c>
      <c r="E26" s="19" t="str">
        <f t="shared" si="1"/>
        <v>1,32099038304039-0,784086954974769i</v>
      </c>
      <c r="F26" s="18" t="str">
        <f t="shared" si="2"/>
        <v>485,110349926978-1404,50949242328i</v>
      </c>
      <c r="G26" s="18" t="str">
        <f t="shared" si="3"/>
        <v>1308,84379095114-1404,50949242328i</v>
      </c>
      <c r="H26" s="19">
        <f t="shared" si="28"/>
        <v>0.40093670302951123</v>
      </c>
      <c r="I26" s="19" t="str">
        <f t="shared" si="4"/>
        <v>449,371795073956-4775,84472458165i</v>
      </c>
      <c r="J26" s="19" t="str">
        <f t="shared" si="5"/>
        <v>188,195507763848-3082,65628629862i</v>
      </c>
      <c r="K26" s="19" t="str">
        <f t="shared" si="6"/>
        <v>221,14796171153-2229,91492665622i</v>
      </c>
      <c r="L26" s="19">
        <f t="shared" si="7"/>
        <v>6.7805410743516314E-2</v>
      </c>
      <c r="M26" s="47">
        <f t="shared" si="8"/>
        <v>0.40093670302951123</v>
      </c>
      <c r="N26" s="58">
        <f t="shared" si="29"/>
        <v>43</v>
      </c>
      <c r="O26" s="50" t="str">
        <f t="shared" si="9"/>
        <v>599,72285652321-287,831075347525i</v>
      </c>
      <c r="P26" s="50" t="str">
        <f t="shared" si="10"/>
        <v>1,32099038304039-0,784086954974769i</v>
      </c>
      <c r="Q26" s="48" t="str">
        <f t="shared" si="30"/>
        <v>485,110349926978-3293,41635643101i</v>
      </c>
      <c r="R26" s="48" t="str">
        <f t="shared" si="31"/>
        <v>1308,84379095114-3293,41635643101i</v>
      </c>
      <c r="S26" s="50">
        <f t="shared" si="32"/>
        <v>0.11765761346080295</v>
      </c>
      <c r="T26" s="21" t="str">
        <f t="shared" si="13"/>
        <v>449,371795073956-4775,84472458165i</v>
      </c>
      <c r="U26" s="21" t="str">
        <f t="shared" si="14"/>
        <v>188,195507763848-3082,65628629862i</v>
      </c>
      <c r="V26" s="21" t="str">
        <f t="shared" si="15"/>
        <v>229,31399170544-2098,74579611857i</v>
      </c>
      <c r="W26" s="21">
        <f t="shared" si="16"/>
        <v>7.8446685815173556E-2</v>
      </c>
      <c r="X26" s="51">
        <f t="shared" si="17"/>
        <v>0.11765761346080295</v>
      </c>
      <c r="Y26" s="59">
        <f t="shared" si="33"/>
        <v>43</v>
      </c>
      <c r="Z26" s="23" t="str">
        <f t="shared" si="18"/>
        <v>931,353414222318-795,951715255599i</v>
      </c>
      <c r="AA26" s="23" t="str">
        <f t="shared" si="19"/>
        <v>2,23527301865705-2,11996011973214i</v>
      </c>
      <c r="AB26" s="22" t="str">
        <f t="shared" si="34"/>
        <v>513,342472115914-45,0094526409498i</v>
      </c>
      <c r="AC26" s="22" t="str">
        <f t="shared" si="35"/>
        <v>1337,07591314007-45,0094526409498i</v>
      </c>
      <c r="AD26" s="23">
        <f t="shared" si="36"/>
        <v>0.85163333124273022</v>
      </c>
      <c r="AE26" s="23" t="str">
        <f t="shared" si="22"/>
        <v>330,979569374659-3959,13201551516i</v>
      </c>
      <c r="AF26" s="23" t="str">
        <f t="shared" si="23"/>
        <v>174,686900721081-2867,07595422022i</v>
      </c>
      <c r="AG26" s="23" t="str">
        <f t="shared" si="24"/>
        <v>284,336191231994-2106,94886869029i</v>
      </c>
      <c r="AH26" s="23">
        <f t="shared" si="25"/>
        <v>9.5134225169407727E-2</v>
      </c>
      <c r="AI26" s="45">
        <f t="shared" si="37"/>
        <v>9.5134225169407727E-2</v>
      </c>
      <c r="AJ26" s="61">
        <f t="shared" si="38"/>
        <v>43</v>
      </c>
    </row>
    <row r="27" spans="2:36">
      <c r="B27">
        <v>44</v>
      </c>
      <c r="C27" s="3">
        <f t="shared" si="27"/>
        <v>276.46015351590177</v>
      </c>
      <c r="D27" s="19" t="str">
        <f t="shared" si="0"/>
        <v>597,013156969503-283,679303928329i</v>
      </c>
      <c r="E27" s="19" t="str">
        <f t="shared" si="1"/>
        <v>1,34396467802915-0,791003127898558i</v>
      </c>
      <c r="F27" s="18" t="str">
        <f t="shared" si="2"/>
        <v>480,391990024569-1294,07281759211i</v>
      </c>
      <c r="G27" s="18" t="str">
        <f t="shared" si="3"/>
        <v>1304,12543104873-1294,07281759211i</v>
      </c>
      <c r="H27" s="19">
        <f t="shared" si="28"/>
        <v>0.4354982482720724</v>
      </c>
      <c r="I27" s="19" t="str">
        <f t="shared" si="4"/>
        <v>441,334779299769-4673,77310920675i</v>
      </c>
      <c r="J27" s="19" t="str">
        <f t="shared" si="5"/>
        <v>184,661640355202-3014,74551056435i</v>
      </c>
      <c r="K27" s="19" t="str">
        <f t="shared" si="6"/>
        <v>217,995060183964-2142,17295651166i</v>
      </c>
      <c r="L27" s="19">
        <f t="shared" si="7"/>
        <v>7.2034944773223142E-2</v>
      </c>
      <c r="M27" s="47">
        <f t="shared" si="8"/>
        <v>0.4354982482720724</v>
      </c>
      <c r="N27" s="58">
        <f t="shared" si="29"/>
        <v>44</v>
      </c>
      <c r="O27" s="50" t="str">
        <f t="shared" si="9"/>
        <v>597,013156969503-283,679303928329i</v>
      </c>
      <c r="P27" s="50" t="str">
        <f t="shared" si="10"/>
        <v>1,34396467802915-0,791003127898558i</v>
      </c>
      <c r="Q27" s="48" t="str">
        <f t="shared" si="30"/>
        <v>480,391990024569-3140,04998014512i</v>
      </c>
      <c r="R27" s="48" t="str">
        <f t="shared" si="31"/>
        <v>1304,12543104873-3140,04998014512i</v>
      </c>
      <c r="S27" s="50">
        <f t="shared" si="32"/>
        <v>0.12715252027419011</v>
      </c>
      <c r="T27" s="21" t="str">
        <f t="shared" si="13"/>
        <v>441,334779299769-4673,77310920675i</v>
      </c>
      <c r="U27" s="21" t="str">
        <f t="shared" si="14"/>
        <v>184,661640355202-3014,74551056435i</v>
      </c>
      <c r="V27" s="21" t="str">
        <f t="shared" si="15"/>
        <v>226,255498285279-2007,95338107779i</v>
      </c>
      <c r="W27" s="21">
        <f t="shared" si="16"/>
        <v>8.3969812097313801E-2</v>
      </c>
      <c r="X27" s="51">
        <f t="shared" si="17"/>
        <v>0.12715252027419011</v>
      </c>
      <c r="Y27" s="59">
        <f t="shared" si="33"/>
        <v>44</v>
      </c>
      <c r="Z27" s="23" t="str">
        <f t="shared" si="18"/>
        <v>923,86016490935-784,470642273931i</v>
      </c>
      <c r="AA27" s="23" t="str">
        <f t="shared" si="19"/>
        <v>2,26631189981068-2,13865959009902i</v>
      </c>
      <c r="AB27" s="22" t="str">
        <f t="shared" si="34"/>
        <v>512,141200413965+74,4049591074199i</v>
      </c>
      <c r="AC27" s="22" t="str">
        <f t="shared" si="35"/>
        <v>1335,87464143812+74,4049591074199i</v>
      </c>
      <c r="AD27" s="23">
        <f t="shared" si="36"/>
        <v>0.85038537921430513</v>
      </c>
      <c r="AE27" s="23" t="str">
        <f t="shared" si="22"/>
        <v>329,130787030185-3871,03339158731i</v>
      </c>
      <c r="AF27" s="23" t="str">
        <f t="shared" si="23"/>
        <v>173,671950624478-2802,48725347426i</v>
      </c>
      <c r="AG27" s="23" t="str">
        <f t="shared" si="24"/>
        <v>284,588905104683-2024,68279386223i</v>
      </c>
      <c r="AH27" s="23">
        <f t="shared" si="25"/>
        <v>0.10227112195882671</v>
      </c>
      <c r="AI27" s="45">
        <f t="shared" si="37"/>
        <v>0.10227112195882671</v>
      </c>
      <c r="AJ27" s="61">
        <f t="shared" si="38"/>
        <v>44</v>
      </c>
    </row>
    <row r="28" spans="2:36">
      <c r="B28">
        <v>45</v>
      </c>
      <c r="C28" s="3">
        <f t="shared" si="27"/>
        <v>282.74333882308139</v>
      </c>
      <c r="D28" s="19" t="str">
        <f t="shared" si="0"/>
        <v>594,402136698237-279,678727804542i</v>
      </c>
      <c r="E28" s="19" t="str">
        <f t="shared" si="1"/>
        <v>1,36687294638771-0,797822828243721i</v>
      </c>
      <c r="F28" s="18" t="str">
        <f t="shared" si="2"/>
        <v>475,838011232121-1186,6111531895i</v>
      </c>
      <c r="G28" s="18" t="str">
        <f t="shared" si="3"/>
        <v>1299,57145225628-1186,6111531895i</v>
      </c>
      <c r="H28" s="19">
        <f t="shared" si="28"/>
        <v>0.47222998505205427</v>
      </c>
      <c r="I28" s="19" t="str">
        <f t="shared" si="4"/>
        <v>433,572467175892-4576,09736230193i</v>
      </c>
      <c r="J28" s="19" t="str">
        <f t="shared" si="5"/>
        <v>181,253297485783-2949,77617813832i</v>
      </c>
      <c r="K28" s="19" t="str">
        <f t="shared" si="6"/>
        <v>214,963378081754-2057,37242967535i</v>
      </c>
      <c r="L28" s="19">
        <f t="shared" si="7"/>
        <v>7.6560359288213808E-2</v>
      </c>
      <c r="M28" s="47">
        <f t="shared" si="8"/>
        <v>0.47222998505205427</v>
      </c>
      <c r="N28" s="58">
        <f t="shared" si="29"/>
        <v>45</v>
      </c>
      <c r="O28" s="50" t="str">
        <f t="shared" si="9"/>
        <v>594,402136698237-279,678727804542i</v>
      </c>
      <c r="P28" s="50" t="str">
        <f t="shared" si="10"/>
        <v>1,36687294638771-0,797822828243721i</v>
      </c>
      <c r="Q28" s="48" t="str">
        <f t="shared" si="30"/>
        <v>475,838011232121-2991,56660101911i</v>
      </c>
      <c r="R28" s="48" t="str">
        <f t="shared" si="31"/>
        <v>1299,57145225628-2991,56660101911i</v>
      </c>
      <c r="S28" s="50">
        <f t="shared" si="32"/>
        <v>0.13747086974965605</v>
      </c>
      <c r="T28" s="21" t="str">
        <f t="shared" si="13"/>
        <v>433,572467175892-4576,09736230193i</v>
      </c>
      <c r="U28" s="21" t="str">
        <f t="shared" si="14"/>
        <v>181,253297485783-2949,77617813832i</v>
      </c>
      <c r="V28" s="21" t="str">
        <f t="shared" si="15"/>
        <v>223,317157429443-1920,10240934525i</v>
      </c>
      <c r="W28" s="21">
        <f t="shared" si="16"/>
        <v>8.9947425523769442E-2</v>
      </c>
      <c r="X28" s="51">
        <f t="shared" si="17"/>
        <v>0.13747086974965605</v>
      </c>
      <c r="Y28" s="59">
        <f t="shared" si="33"/>
        <v>45</v>
      </c>
      <c r="Z28" s="23" t="str">
        <f t="shared" si="18"/>
        <v>916,639797681894-773,407676178648i</v>
      </c>
      <c r="AA28" s="23" t="str">
        <f t="shared" si="19"/>
        <v>2,29717226272473-2,15709822457513i</v>
      </c>
      <c r="AB28" s="22" t="str">
        <f t="shared" si="34"/>
        <v>510,968308038156+191,22439358462i</v>
      </c>
      <c r="AC28" s="22" t="str">
        <f t="shared" si="35"/>
        <v>1334,70174906232+191,22439358462i</v>
      </c>
      <c r="AD28" s="23">
        <f t="shared" si="36"/>
        <v>0.83627276525501537</v>
      </c>
      <c r="AE28" s="23" t="str">
        <f t="shared" si="22"/>
        <v>327,316031199598-3786,8157575402i</v>
      </c>
      <c r="AF28" s="23" t="str">
        <f t="shared" si="23"/>
        <v>172,676476093864-2740,73932851427i</v>
      </c>
      <c r="AG28" s="23" t="str">
        <f t="shared" si="24"/>
        <v>284,846769276958-1945,25749482015i</v>
      </c>
      <c r="AH28" s="23">
        <f t="shared" si="25"/>
        <v>0.10991512087217159</v>
      </c>
      <c r="AI28" s="45">
        <f t="shared" si="37"/>
        <v>0.10991512087217159</v>
      </c>
      <c r="AJ28" s="61">
        <f t="shared" si="38"/>
        <v>45</v>
      </c>
    </row>
    <row r="29" spans="2:36">
      <c r="B29">
        <v>46</v>
      </c>
      <c r="C29" s="3">
        <f t="shared" si="27"/>
        <v>289.02652413026095</v>
      </c>
      <c r="D29" s="19" t="str">
        <f t="shared" si="0"/>
        <v>591,88412655308-275,820660758103i</v>
      </c>
      <c r="E29" s="19" t="str">
        <f t="shared" si="1"/>
        <v>1,38971754630252-0,804549501594688i</v>
      </c>
      <c r="F29" s="18" t="str">
        <f t="shared" si="2"/>
        <v>471,440235176397-1081,93273945417i</v>
      </c>
      <c r="G29" s="18" t="str">
        <f t="shared" si="3"/>
        <v>1295,17367620056-1081,93273945417i</v>
      </c>
      <c r="H29" s="19">
        <f t="shared" si="28"/>
        <v>0.51095214897157204</v>
      </c>
      <c r="I29" s="19" t="str">
        <f t="shared" si="4"/>
        <v>426,071226532121-4482,53449051267i</v>
      </c>
      <c r="J29" s="19" t="str">
        <f t="shared" si="5"/>
        <v>177,964110423138-2887,55826270397i</v>
      </c>
      <c r="K29" s="19" t="str">
        <f t="shared" si="6"/>
        <v>212,046689405563-1975,32331983071i</v>
      </c>
      <c r="L29" s="19">
        <f t="shared" si="7"/>
        <v>8.1409006201459189E-2</v>
      </c>
      <c r="M29" s="47">
        <f t="shared" si="8"/>
        <v>0.51095214897157204</v>
      </c>
      <c r="N29" s="58">
        <f t="shared" si="29"/>
        <v>46</v>
      </c>
      <c r="O29" s="50" t="str">
        <f t="shared" si="9"/>
        <v>591,88412655308-275,820660758103i</v>
      </c>
      <c r="P29" s="50" t="str">
        <f t="shared" si="10"/>
        <v>1,38971754630252-0,804549501594688i</v>
      </c>
      <c r="Q29" s="48" t="str">
        <f t="shared" si="30"/>
        <v>471,440235176397-2847,65002537445i</v>
      </c>
      <c r="R29" s="48" t="str">
        <f t="shared" si="31"/>
        <v>1295,17367620056-2847,65002537445i</v>
      </c>
      <c r="S29" s="50">
        <f t="shared" si="32"/>
        <v>0.1486952679689143</v>
      </c>
      <c r="T29" s="21" t="str">
        <f t="shared" si="13"/>
        <v>426,071226532121-4482,53449051267i</v>
      </c>
      <c r="U29" s="21" t="str">
        <f t="shared" si="14"/>
        <v>177,964110423138-2887,55826270397i</v>
      </c>
      <c r="V29" s="21" t="str">
        <f t="shared" si="15"/>
        <v>220,492778509645-1835,00285460438i</v>
      </c>
      <c r="W29" s="21">
        <f t="shared" si="16"/>
        <v>9.6427808961678241E-2</v>
      </c>
      <c r="X29" s="51">
        <f t="shared" si="17"/>
        <v>0.1486952679689143</v>
      </c>
      <c r="Y29" s="59">
        <f t="shared" si="33"/>
        <v>46</v>
      </c>
      <c r="Z29" s="23" t="str">
        <f t="shared" si="18"/>
        <v>909,676635376898-762,73879659545i</v>
      </c>
      <c r="AA29" s="23" t="str">
        <f t="shared" si="19"/>
        <v>2,32786048330079-2,17528533909354i</v>
      </c>
      <c r="AB29" s="22" t="str">
        <f t="shared" si="34"/>
        <v>509,823166944627+305,6179331699i</v>
      </c>
      <c r="AC29" s="22" t="str">
        <f t="shared" si="35"/>
        <v>1333,55660796879+305,6179331699i</v>
      </c>
      <c r="AD29" s="23">
        <f t="shared" si="36"/>
        <v>0.81123699203328381</v>
      </c>
      <c r="AE29" s="23" t="str">
        <f t="shared" si="22"/>
        <v>325,534835904072-3706,22598207853i</v>
      </c>
      <c r="AF29" s="23" t="str">
        <f t="shared" si="23"/>
        <v>171,700201368087-2681,64690012414i</v>
      </c>
      <c r="AG29" s="23" t="str">
        <f t="shared" si="24"/>
        <v>285,109982932106-1868,48769234793i</v>
      </c>
      <c r="AH29" s="23">
        <f t="shared" si="25"/>
        <v>0.11810574905308446</v>
      </c>
      <c r="AI29" s="45">
        <f t="shared" si="37"/>
        <v>0.11810574905308446</v>
      </c>
      <c r="AJ29" s="61">
        <f t="shared" si="38"/>
        <v>46</v>
      </c>
    </row>
    <row r="30" spans="2:36">
      <c r="B30">
        <v>47</v>
      </c>
      <c r="C30" s="3">
        <f t="shared" si="27"/>
        <v>295.30970943744057</v>
      </c>
      <c r="D30" s="19" t="str">
        <f t="shared" si="0"/>
        <v>589,453897222322-272,097090495948i</v>
      </c>
      <c r="E30" s="19" t="str">
        <f t="shared" si="1"/>
        <v>1,41250070261734-0,811186398706696i</v>
      </c>
      <c r="F30" s="18" t="str">
        <f t="shared" si="2"/>
        <v>467,19102240132-979,862046804285i</v>
      </c>
      <c r="G30" s="18" t="str">
        <f t="shared" si="3"/>
        <v>1290,92446342548-979,862046804285i</v>
      </c>
      <c r="H30" s="19">
        <f t="shared" si="28"/>
        <v>0.55136294716506828</v>
      </c>
      <c r="I30" s="19" t="str">
        <f t="shared" si="4"/>
        <v>418,818321765905-4392,82543883041i</v>
      </c>
      <c r="J30" s="19" t="str">
        <f t="shared" si="5"/>
        <v>174,788134781673-2827,91783459644i</v>
      </c>
      <c r="K30" s="19" t="str">
        <f t="shared" si="6"/>
        <v>209,239184785985-1895,85169731289i</v>
      </c>
      <c r="L30" s="19">
        <f t="shared" si="7"/>
        <v>8.6611145181041405E-2</v>
      </c>
      <c r="M30" s="47">
        <f t="shared" si="8"/>
        <v>0.55136294716506828</v>
      </c>
      <c r="N30" s="58">
        <f t="shared" si="29"/>
        <v>47</v>
      </c>
      <c r="O30" s="50" t="str">
        <f t="shared" si="9"/>
        <v>589,453897222322-272,097090495948i</v>
      </c>
      <c r="P30" s="50" t="str">
        <f t="shared" si="10"/>
        <v>1,41250070261734-0,811186398706696i</v>
      </c>
      <c r="Q30" s="48" t="str">
        <f t="shared" si="30"/>
        <v>467,19102240132-2708,01087983264i</v>
      </c>
      <c r="R30" s="48" t="str">
        <f t="shared" si="31"/>
        <v>1290,92446342548-2708,01087983264i</v>
      </c>
      <c r="S30" s="50">
        <f t="shared" si="32"/>
        <v>0.16091658563684319</v>
      </c>
      <c r="T30" s="21" t="str">
        <f t="shared" si="13"/>
        <v>418,818321765905-4392,82543883041i</v>
      </c>
      <c r="U30" s="21" t="str">
        <f t="shared" si="14"/>
        <v>174,788134781673-2827,91783459644i</v>
      </c>
      <c r="V30" s="21" t="str">
        <f t="shared" si="15"/>
        <v>217,776585615179-1752,48078719034i</v>
      </c>
      <c r="W30" s="21">
        <f t="shared" si="16"/>
        <v>0.10346510987934288</v>
      </c>
      <c r="X30" s="51">
        <f t="shared" si="17"/>
        <v>0.16091658563684319</v>
      </c>
      <c r="Y30" s="59">
        <f t="shared" si="33"/>
        <v>47</v>
      </c>
      <c r="Z30" s="23" t="str">
        <f t="shared" si="18"/>
        <v>902,956217152599-752,441846783973i</v>
      </c>
      <c r="AA30" s="23" t="str">
        <f t="shared" si="19"/>
        <v>2,35838257691764-2,19322972282159i</v>
      </c>
      <c r="AB30" s="22" t="str">
        <f t="shared" si="34"/>
        <v>508,70514226667+417,74026156502i</v>
      </c>
      <c r="AC30" s="22" t="str">
        <f t="shared" si="35"/>
        <v>1332,43858329083+417,74026156502i</v>
      </c>
      <c r="AD30" s="23">
        <f t="shared" si="36"/>
        <v>0.77778965175953529</v>
      </c>
      <c r="AE30" s="23" t="str">
        <f t="shared" si="22"/>
        <v>323,786688197327-3629,03250010594i</v>
      </c>
      <c r="AF30" s="23" t="str">
        <f t="shared" si="23"/>
        <v>170,742826205316-2625,04047045254i</v>
      </c>
      <c r="AG30" s="23" t="str">
        <f t="shared" si="24"/>
        <v>285,378695094665-1794,20388859424i</v>
      </c>
      <c r="AH30" s="23">
        <f t="shared" si="25"/>
        <v>0.1268856956790515</v>
      </c>
      <c r="AI30" s="45">
        <f t="shared" si="37"/>
        <v>0.1268856956790515</v>
      </c>
      <c r="AJ30" s="61">
        <f t="shared" si="38"/>
        <v>47</v>
      </c>
    </row>
    <row r="31" spans="2:36">
      <c r="B31">
        <v>48</v>
      </c>
      <c r="C31" s="3">
        <f t="shared" si="27"/>
        <v>301.59289474462014</v>
      </c>
      <c r="D31" s="19" t="str">
        <f t="shared" si="0"/>
        <v>587,106616627115-268,500613360806i</v>
      </c>
      <c r="E31" s="19" t="str">
        <f t="shared" si="1"/>
        <v>1,43522451703326-0,817736590409221i</v>
      </c>
      <c r="F31" s="18" t="str">
        <f t="shared" si="2"/>
        <v>463,083228130603-880,238089698743i</v>
      </c>
      <c r="G31" s="18" t="str">
        <f t="shared" si="3"/>
        <v>1286,81666915476-880,238089698743i</v>
      </c>
      <c r="H31" s="19">
        <f t="shared" si="28"/>
        <v>0.59301494898398466</v>
      </c>
      <c r="I31" s="19" t="str">
        <f t="shared" si="4"/>
        <v>411,801840350014-4306,73260433278i</v>
      </c>
      <c r="J31" s="19" t="str">
        <f t="shared" si="5"/>
        <v>171,71981550559-2770,69538802498i</v>
      </c>
      <c r="K31" s="19" t="str">
        <f t="shared" si="6"/>
        <v>206,535437038258-1818,79805633114i</v>
      </c>
      <c r="L31" s="19">
        <f t="shared" si="7"/>
        <v>9.2200277456317981E-2</v>
      </c>
      <c r="M31" s="47">
        <f t="shared" si="8"/>
        <v>0.59301494898398466</v>
      </c>
      <c r="N31" s="58">
        <f t="shared" si="29"/>
        <v>48</v>
      </c>
      <c r="O31" s="50" t="str">
        <f t="shared" si="9"/>
        <v>587,106616627115-268,500613360806i</v>
      </c>
      <c r="P31" s="50" t="str">
        <f t="shared" si="10"/>
        <v>1,43522451703326-0,817736590409221i</v>
      </c>
      <c r="Q31" s="48" t="str">
        <f t="shared" si="30"/>
        <v>463,083228130603-2572,383822039i</v>
      </c>
      <c r="R31" s="48" t="str">
        <f t="shared" si="31"/>
        <v>1286,81666915476-2572,383822039i</v>
      </c>
      <c r="S31" s="50">
        <f t="shared" si="32"/>
        <v>0.17423442095659614</v>
      </c>
      <c r="T31" s="21" t="str">
        <f t="shared" si="13"/>
        <v>411,801840350014-4306,73260433278i</v>
      </c>
      <c r="U31" s="21" t="str">
        <f t="shared" si="14"/>
        <v>171,71981550559-2770,69538802498i</v>
      </c>
      <c r="V31" s="21" t="str">
        <f t="shared" si="15"/>
        <v>215,163183249323-1672,37670131237i</v>
      </c>
      <c r="W31" s="21">
        <f t="shared" si="16"/>
        <v>0.1111200848351207</v>
      </c>
      <c r="X31" s="51">
        <f t="shared" si="17"/>
        <v>0.17423442095659614</v>
      </c>
      <c r="Y31" s="59">
        <f t="shared" si="33"/>
        <v>48</v>
      </c>
      <c r="Z31" s="23" t="str">
        <f t="shared" si="18"/>
        <v>896,465180652513-742,49635309071i</v>
      </c>
      <c r="AA31" s="23" t="str">
        <f t="shared" si="19"/>
        <v>2,38874422600939-2,21093967845578i</v>
      </c>
      <c r="AB31" s="22" t="str">
        <f t="shared" si="34"/>
        <v>507,61359722488+527,73316506821i</v>
      </c>
      <c r="AC31" s="22" t="str">
        <f t="shared" si="35"/>
        <v>1331,34703824904+527,73316506821i</v>
      </c>
      <c r="AD31" s="23">
        <f t="shared" si="36"/>
        <v>0.7385776713679002</v>
      </c>
      <c r="AE31" s="23" t="str">
        <f t="shared" si="22"/>
        <v>322,07103899708-3555,0230635193i</v>
      </c>
      <c r="AF31" s="23" t="str">
        <f t="shared" si="23"/>
        <v>169,804031693089-2570,7646775915i</v>
      </c>
      <c r="AG31" s="23" t="str">
        <f t="shared" si="24"/>
        <v>285,653012343043-1722,25072165111i</v>
      </c>
      <c r="AH31" s="23">
        <f t="shared" si="25"/>
        <v>0.13630098846814664</v>
      </c>
      <c r="AI31" s="45">
        <f t="shared" si="37"/>
        <v>0.13630098846814664</v>
      </c>
      <c r="AJ31" s="61">
        <f t="shared" si="38"/>
        <v>48</v>
      </c>
    </row>
    <row r="32" spans="2:36">
      <c r="B32">
        <v>49</v>
      </c>
      <c r="C32" s="3">
        <f t="shared" si="27"/>
        <v>307.8760800517997</v>
      </c>
      <c r="D32" s="19" t="str">
        <f t="shared" si="0"/>
        <v>584,837812226437-265,024376575219i</v>
      </c>
      <c r="E32" s="19" t="str">
        <f t="shared" si="1"/>
        <v>1,45789097733334-0,824202981084329i</v>
      </c>
      <c r="F32" s="18" t="str">
        <f t="shared" si="2"/>
        <v>459,110162365502-782,912946697796i</v>
      </c>
      <c r="G32" s="18" t="str">
        <f t="shared" si="3"/>
        <v>1282,84360338966-782,912946697796i</v>
      </c>
      <c r="H32" s="19">
        <f t="shared" si="28"/>
        <v>0.63529616051473181</v>
      </c>
      <c r="I32" s="19" t="str">
        <f t="shared" si="4"/>
        <v>405,010626533205-4224,03765393409i</v>
      </c>
      <c r="J32" s="19" t="str">
        <f t="shared" si="5"/>
        <v>168,753955288778-2715,74437288389i</v>
      </c>
      <c r="K32" s="19" t="str">
        <f t="shared" si="6"/>
        <v>203,930370100586-1744,01584677976i</v>
      </c>
      <c r="L32" s="19">
        <f t="shared" si="7"/>
        <v>9.8213515304366839E-2</v>
      </c>
      <c r="M32" s="47">
        <f t="shared" si="8"/>
        <v>0.63529616051473181</v>
      </c>
      <c r="N32" s="58">
        <f t="shared" si="29"/>
        <v>49</v>
      </c>
      <c r="O32" s="50" t="str">
        <f t="shared" si="9"/>
        <v>584,837812226437-265,024376575219i</v>
      </c>
      <c r="P32" s="50" t="str">
        <f t="shared" si="10"/>
        <v>1,45789097733334-0,824202981084329i</v>
      </c>
      <c r="Q32" s="48" t="str">
        <f t="shared" si="30"/>
        <v>459,110162365502-2440,52509266377i</v>
      </c>
      <c r="R32" s="48" t="str">
        <f t="shared" si="31"/>
        <v>1282,84360338966-2440,52509266377i</v>
      </c>
      <c r="S32" s="50">
        <f t="shared" si="32"/>
        <v>0.18875740599545188</v>
      </c>
      <c r="T32" s="21" t="str">
        <f t="shared" si="13"/>
        <v>405,010626533205-4224,03765393409i</v>
      </c>
      <c r="U32" s="21" t="str">
        <f t="shared" si="14"/>
        <v>168,753955288778-2715,74437288389i</v>
      </c>
      <c r="V32" s="21" t="str">
        <f t="shared" si="15"/>
        <v>212,647525396137-1594,54404686477i</v>
      </c>
      <c r="W32" s="21">
        <f t="shared" si="16"/>
        <v>0.11946092146651999</v>
      </c>
      <c r="X32" s="51">
        <f t="shared" si="17"/>
        <v>0.18875740599545188</v>
      </c>
      <c r="Y32" s="59">
        <f t="shared" si="33"/>
        <v>49</v>
      </c>
      <c r="Z32" s="23" t="str">
        <f t="shared" si="18"/>
        <v>890,191157765592-732,883365233921i</v>
      </c>
      <c r="AA32" s="23" t="str">
        <f t="shared" si="19"/>
        <v>2,41895080500659-2,22842305866362i</v>
      </c>
      <c r="AB32" s="22" t="str">
        <f t="shared" si="34"/>
        <v>506,54789706543+635,72684983594i</v>
      </c>
      <c r="AC32" s="22" t="str">
        <f t="shared" si="35"/>
        <v>1330,28133808959+635,72684983594i</v>
      </c>
      <c r="AD32" s="23">
        <f t="shared" si="36"/>
        <v>0.69604366022181108</v>
      </c>
      <c r="AE32" s="23" t="str">
        <f t="shared" si="22"/>
        <v>320,38731207074-3484,00276773896i</v>
      </c>
      <c r="AF32" s="23" t="str">
        <f t="shared" si="23"/>
        <v>168,883485064239-2518,67685181508i</v>
      </c>
      <c r="AG32" s="23" t="str">
        <f t="shared" si="24"/>
        <v>285,933005350529-1652,4855217926i</v>
      </c>
      <c r="AH32" s="23">
        <f t="shared" si="25"/>
        <v>0.14640115193784475</v>
      </c>
      <c r="AI32" s="45">
        <f t="shared" si="37"/>
        <v>0.14640115193784475</v>
      </c>
      <c r="AJ32" s="61">
        <f t="shared" si="38"/>
        <v>49</v>
      </c>
    </row>
    <row r="33" spans="2:36">
      <c r="B33">
        <v>50</v>
      </c>
      <c r="C33" s="3">
        <f t="shared" si="27"/>
        <v>314.15926535897933</v>
      </c>
      <c r="D33" s="19" t="str">
        <f t="shared" si="0"/>
        <v>582,643337584018-261,662027015801i</v>
      </c>
      <c r="E33" s="19" t="str">
        <f t="shared" si="1"/>
        <v>1,48050196574325-0,830588320882369i</v>
      </c>
      <c r="F33" s="18" t="str">
        <f t="shared" si="2"/>
        <v>455,265553825898-687,750457871303i</v>
      </c>
      <c r="G33" s="18" t="str">
        <f t="shared" si="3"/>
        <v>1278,99899485006-687,750457871303i</v>
      </c>
      <c r="H33" s="19">
        <f t="shared" si="28"/>
        <v>0.6774209042374999</v>
      </c>
      <c r="I33" s="19" t="str">
        <f t="shared" si="4"/>
        <v>398,434221419024-4144,53960361082i</v>
      </c>
      <c r="J33" s="19" t="str">
        <f t="shared" si="5"/>
        <v>165,885686042107-2662,92990252494i</v>
      </c>
      <c r="K33" s="19" t="str">
        <f t="shared" si="6"/>
        <v>201,419230972479-1671,37018201052i</v>
      </c>
      <c r="L33" s="19">
        <f t="shared" si="7"/>
        <v>0.1046919888071598</v>
      </c>
      <c r="M33" s="47">
        <f t="shared" si="8"/>
        <v>0.6774209042374999</v>
      </c>
      <c r="N33" s="58">
        <f t="shared" si="29"/>
        <v>50</v>
      </c>
      <c r="O33" s="50" t="str">
        <f t="shared" si="9"/>
        <v>582,643337584018-261,662027015801i</v>
      </c>
      <c r="P33" s="50" t="str">
        <f t="shared" si="10"/>
        <v>1,48050196574325-0,830588320882369i</v>
      </c>
      <c r="Q33" s="48" t="str">
        <f t="shared" si="30"/>
        <v>455,265553825898-2312,21036091795i</v>
      </c>
      <c r="R33" s="48" t="str">
        <f t="shared" si="31"/>
        <v>1278,99899485006-2312,21036091795i</v>
      </c>
      <c r="S33" s="50">
        <f t="shared" si="32"/>
        <v>0.20460325889308972</v>
      </c>
      <c r="T33" s="21" t="str">
        <f t="shared" si="13"/>
        <v>398,434221419024-4144,53960361082i</v>
      </c>
      <c r="U33" s="21" t="str">
        <f t="shared" si="14"/>
        <v>165,885686042107-2662,92990252494i</v>
      </c>
      <c r="V33" s="21" t="str">
        <f t="shared" si="15"/>
        <v>210,224887575536-1518,8479371993i</v>
      </c>
      <c r="W33" s="21">
        <f t="shared" si="16"/>
        <v>0.12856413471814387</v>
      </c>
      <c r="X33" s="51">
        <f t="shared" si="17"/>
        <v>0.20460325889308972</v>
      </c>
      <c r="Y33" s="59">
        <f t="shared" si="33"/>
        <v>50</v>
      </c>
      <c r="Z33" s="23" t="str">
        <f t="shared" si="18"/>
        <v>884,122682172357-723,585314646867i</v>
      </c>
      <c r="AA33" s="23" t="str">
        <f t="shared" si="19"/>
        <v>2,44900740294082-2,24568729911158i</v>
      </c>
      <c r="AB33" s="22" t="str">
        <f t="shared" si="34"/>
        <v>505,507412202409+741,84110091868i</v>
      </c>
      <c r="AC33" s="22" t="str">
        <f t="shared" si="35"/>
        <v>1329,24085322657+741,84110091868i</v>
      </c>
      <c r="AD33" s="23">
        <f t="shared" si="36"/>
        <v>0.6522256727278507</v>
      </c>
      <c r="AE33" s="23" t="str">
        <f t="shared" si="22"/>
        <v>318,734911488572-3415,79231533033i</v>
      </c>
      <c r="AF33" s="23" t="str">
        <f t="shared" si="23"/>
        <v>167,980843687498-2468,64574522258i</v>
      </c>
      <c r="AG33" s="23" t="str">
        <f t="shared" si="24"/>
        <v>286,21871444331-1584,777041118i</v>
      </c>
      <c r="AH33" s="23">
        <f t="shared" si="25"/>
        <v>0.1572393359444092</v>
      </c>
      <c r="AI33" s="45">
        <f t="shared" si="37"/>
        <v>0.1572393359444092</v>
      </c>
      <c r="AJ33" s="61">
        <f t="shared" si="38"/>
        <v>50</v>
      </c>
    </row>
    <row r="34" spans="2:36">
      <c r="B34">
        <v>51</v>
      </c>
      <c r="C34" s="3">
        <f t="shared" si="27"/>
        <v>320.44245066615889</v>
      </c>
      <c r="D34" s="19" t="str">
        <f t="shared" si="0"/>
        <v>580,519342641025-258,407665665379i</v>
      </c>
      <c r="E34" s="19" t="str">
        <f t="shared" si="1"/>
        <v>1,503059266524-0,836895216816054i</v>
      </c>
      <c r="F34" s="18" t="str">
        <f t="shared" si="2"/>
        <v>451,543517306906-594,625075229536i</v>
      </c>
      <c r="G34" s="18" t="str">
        <f t="shared" si="3"/>
        <v>1275,27695833107-594,625075229536i</v>
      </c>
      <c r="H34" s="19">
        <f t="shared" si="28"/>
        <v>0.71843647262148691</v>
      </c>
      <c r="I34" s="19" t="str">
        <f t="shared" si="4"/>
        <v>392,062808712793-4068,05312323878i</v>
      </c>
      <c r="J34" s="19" t="str">
        <f t="shared" si="5"/>
        <v>163,110443068618-2612,12761335487i</v>
      </c>
      <c r="K34" s="19" t="str">
        <f t="shared" si="6"/>
        <v>198,997564318798-1600,73669843017i</v>
      </c>
      <c r="L34" s="19">
        <f t="shared" si="7"/>
        <v>0.11168129040051844</v>
      </c>
      <c r="M34" s="47">
        <f t="shared" si="8"/>
        <v>0.71843647262148691</v>
      </c>
      <c r="N34" s="58">
        <f t="shared" si="29"/>
        <v>51</v>
      </c>
      <c r="O34" s="50" t="str">
        <f t="shared" si="9"/>
        <v>580,519342641025-258,407665665379i</v>
      </c>
      <c r="P34" s="50" t="str">
        <f t="shared" si="10"/>
        <v>1,503059266524-0,836895216816054i</v>
      </c>
      <c r="Q34" s="48" t="str">
        <f t="shared" si="30"/>
        <v>451,543517306906-2187,23282331449i</v>
      </c>
      <c r="R34" s="48" t="str">
        <f t="shared" si="31"/>
        <v>1275,27695833107-2187,23282331449i</v>
      </c>
      <c r="S34" s="50">
        <f t="shared" si="32"/>
        <v>0.2218984467498416</v>
      </c>
      <c r="T34" s="21" t="str">
        <f t="shared" si="13"/>
        <v>392,062808712793-4068,05312323878i</v>
      </c>
      <c r="U34" s="21" t="str">
        <f t="shared" si="14"/>
        <v>163,110443068618-2612,12761335487i</v>
      </c>
      <c r="V34" s="21" t="str">
        <f t="shared" si="15"/>
        <v>207,890841553608-1445,16400872272i</v>
      </c>
      <c r="W34" s="21">
        <f t="shared" si="16"/>
        <v>0.13851552678891621</v>
      </c>
      <c r="X34" s="51">
        <f t="shared" si="17"/>
        <v>0.2218984467498416</v>
      </c>
      <c r="Y34" s="59">
        <f t="shared" si="33"/>
        <v>51</v>
      </c>
      <c r="Z34" s="23" t="str">
        <f t="shared" si="18"/>
        <v>878,24910713871-714,585888522347i</v>
      </c>
      <c r="AA34" s="23" t="str">
        <f t="shared" si="19"/>
        <v>2,47891884397377-2,26273944846042i</v>
      </c>
      <c r="AB34" s="22" t="str">
        <f t="shared" si="34"/>
        <v>504,491520706986+846,18630480896i</v>
      </c>
      <c r="AC34" s="22" t="str">
        <f t="shared" si="35"/>
        <v>1328,22496173114+846,18630480896i</v>
      </c>
      <c r="AD34" s="23">
        <f t="shared" si="36"/>
        <v>0.60868561260314624</v>
      </c>
      <c r="AE34" s="23" t="str">
        <f t="shared" si="22"/>
        <v>317,113227802069-3350,22648413923i</v>
      </c>
      <c r="AF34" s="23" t="str">
        <f t="shared" si="23"/>
        <v>167,095758371698-2420,55041096598i</v>
      </c>
      <c r="AG34" s="23" t="str">
        <f t="shared" si="24"/>
        <v>286,510154331672-1519,00433277931i</v>
      </c>
      <c r="AH34" s="23">
        <f t="shared" si="25"/>
        <v>0.16887239949353838</v>
      </c>
      <c r="AI34" s="45">
        <f t="shared" si="37"/>
        <v>0.16887239949353838</v>
      </c>
      <c r="AJ34" s="61">
        <f t="shared" si="38"/>
        <v>51</v>
      </c>
    </row>
    <row r="35" spans="2:36">
      <c r="B35">
        <v>52</v>
      </c>
      <c r="C35" s="3">
        <f t="shared" si="27"/>
        <v>326.72563597333851</v>
      </c>
      <c r="D35" s="19" t="str">
        <f t="shared" si="0"/>
        <v>578,462247220149-255,255807016227i</v>
      </c>
      <c r="E35" s="19" t="str">
        <f t="shared" si="1"/>
        <v>1,5255645728814-0,843126142855776i</v>
      </c>
      <c r="F35" s="18" t="str">
        <f t="shared" si="2"/>
        <v>447,93852407587-503,420845591156i</v>
      </c>
      <c r="G35" s="18" t="str">
        <f t="shared" si="3"/>
        <v>1271,67196510003-503,420845591156i</v>
      </c>
      <c r="H35" s="19">
        <f t="shared" si="28"/>
        <v>0.75725125311068431</v>
      </c>
      <c r="I35" s="19" t="str">
        <f t="shared" ref="I35:I66" si="39">IMPRODUCT(COMPLEX(0,-1),IMDIV(D35,IMDIV(IMSIN(IMPRODUCT(E35,d1_)),IMCOS(IMPRODUCT(E35,d1_)))))</f>
        <v>385,887165516205-3994,40703669465i</v>
      </c>
      <c r="J35" s="19" t="str">
        <f t="shared" ref="J35:J66" si="40">IMDIV(IMSUM(I35,IMPRODUCT(COMPLEX(0,1),rho0*c_*TAN($C35/c_*(d-d1_)))),IMSUM(1,IMPRODUCT(COMPLEX(0,1),TAN($C35/c_*(d-d1_))/rho0/c_,I35)))</f>
        <v>160,423941649839-2563,22265583302i</v>
      </c>
      <c r="K35" s="19" t="str">
        <f t="shared" ref="K35:K66" si="41">IMSUM(J35,COMPLEX(rho0/eps*((h/1000)/(deuxa/1000)+1)*SQRT(8*visc*$C35),(deuxa/1000*delta+h/1000)*$C35*rho0/eps))</f>
        <v>196,661189447257-1532,00054649803i</v>
      </c>
      <c r="L35" s="19">
        <f t="shared" ref="L35:L66" si="42">1-IMABS(IMDIV(IMSUB(K35,rho0*c_),IMSUM(K35,rho0*c_)))^2</f>
        <v>0.11923195601973358</v>
      </c>
      <c r="M35" s="47">
        <f t="shared" ref="M35:M66" si="43">IF(type="Helmholtz",L35,H35)</f>
        <v>0.75725125311068431</v>
      </c>
      <c r="N35" s="58">
        <f t="shared" si="29"/>
        <v>52</v>
      </c>
      <c r="O35" s="50" t="str">
        <f t="shared" si="9"/>
        <v>578,462247220149-255,255807016227i</v>
      </c>
      <c r="P35" s="50" t="str">
        <f t="shared" si="10"/>
        <v>1,5255645728814-0,843126142855776i</v>
      </c>
      <c r="Q35" s="48" t="str">
        <f t="shared" si="30"/>
        <v>447,93852407587-2065,40152159755i</v>
      </c>
      <c r="R35" s="48" t="str">
        <f t="shared" si="31"/>
        <v>1271,67196510003-2065,40152159755i</v>
      </c>
      <c r="S35" s="50">
        <f t="shared" si="32"/>
        <v>0.24077727554948569</v>
      </c>
      <c r="T35" s="21" t="str">
        <f t="shared" ref="T35:T66" si="44">IMPRODUCT(COMPLEX(0,-1),IMDIV(O35,IMDIV(IMSIN(IMPRODUCT(P35,d1_2)),IMCOS(IMPRODUCT(P35,d1_2)))))</f>
        <v>385,887165516205-3994,40703669465i</v>
      </c>
      <c r="U35" s="21" t="str">
        <f t="shared" ref="U35:U66" si="45">IMDIV(IMSUM(T35,IMPRODUCT(COMPLEX(0,1),rho0_2*c_2*TAN($C35/c_2*(d_2-d1_2)))),IMSUM(1,IMPRODUCT(COMPLEX(0,1),TAN($C35/c_2*(d_2-d1_2))/rho0_2/c_2,T35)))</f>
        <v>160,423941649839-2563,22265583302i</v>
      </c>
      <c r="V35" s="21" t="str">
        <f t="shared" ref="V35:V66" si="46">IMSUM(U35,COMPLEX(rho0_2/eps_2*((h_2/1000)/(deuxa_2/1000)+1)*SQRT(8*visc*$C35),(deuxa_2/1000*delta_2+h_2/1000)*$C35*rho0_2/eps_2))</f>
        <v>205,641232417055-1373,37741189436i</v>
      </c>
      <c r="W35" s="21">
        <f t="shared" ref="W35:W66" si="47">1-IMABS(IMDIV(IMSUB(V35,rho0_2*c_2),IMSUM(V35,rho0_2*c_2)))^2</f>
        <v>0.14941118898977623</v>
      </c>
      <c r="X35" s="51">
        <f t="shared" ref="X35:X66" si="48">IF(type_2="Helmholtz",W35,S35)</f>
        <v>0.24077727554948569</v>
      </c>
      <c r="Y35" s="59">
        <f t="shared" si="33"/>
        <v>52</v>
      </c>
      <c r="Z35" s="23" t="str">
        <f t="shared" si="18"/>
        <v>872,560532245562-705,869917548728i</v>
      </c>
      <c r="AA35" s="23" t="str">
        <f t="shared" si="19"/>
        <v>2,50868970607826-2,27958619566033i</v>
      </c>
      <c r="AB35" s="22" t="str">
        <f t="shared" si="34"/>
        <v>503,499610260303+948,86435389248i</v>
      </c>
      <c r="AC35" s="22" t="str">
        <f t="shared" si="35"/>
        <v>1327,23305128446+948,86435389248i</v>
      </c>
      <c r="AD35" s="23">
        <f t="shared" si="36"/>
        <v>0.56652794524122263</v>
      </c>
      <c r="AE35" s="23" t="str">
        <f t="shared" ref="AE35:AE66" si="49">IMPRODUCT(COMPLEX(0,-1),IMDIV(Z35,IMDIV(IMSIN(IMPRODUCT(AA35,d1_3)),IMCOS(IMPRODUCT(AA35,d1_3)))))</f>
        <v>315,521643159237-3287,15277238028i</v>
      </c>
      <c r="AF35" s="23" t="str">
        <f t="shared" ref="AF35:AF66" si="50">IMDIV(IMSUM(AE35,IMPRODUCT(COMPLEX(0,1),rho0_3*c_3*TAN($C35/c_3*(d_3-d1_3)))),IMSUM(1,IMPRODUCT(COMPLEX(0,1),TAN($C35/c_3*(d_3-d1_3))/rho0_3/c_3,AE35)))</f>
        <v>166,227876097712-2374,27921190878i</v>
      </c>
      <c r="AG35" s="23" t="str">
        <f t="shared" ref="AG35:AG66" si="51">IMSUM(AF35,COMPLEX(rho0_3/eps_3*((h_3/1000)/(deuxa_3/1000)+1)*SQRT(8*visc*$C35),(deuxa_3/1000*delta_3+h_3/1000)*$C35*rho0_3/eps_3))</f>
        <v>286,807318143621-1455,05575964002i</v>
      </c>
      <c r="AH35" s="23">
        <f t="shared" ref="AH35:AH66" si="52">1-IMABS(IMDIV(IMSUB(AG35,rho0_3*c_3),IMSUM(AG35,rho0_3*c_3)))^2</f>
        <v>0.18136093042239299</v>
      </c>
      <c r="AI35" s="45">
        <f t="shared" si="37"/>
        <v>0.18136093042239299</v>
      </c>
      <c r="AJ35" s="61">
        <f t="shared" si="38"/>
        <v>52</v>
      </c>
    </row>
    <row r="36" spans="2:36">
      <c r="B36">
        <v>53</v>
      </c>
      <c r="C36" s="3">
        <f t="shared" si="27"/>
        <v>333.00882128051808</v>
      </c>
      <c r="D36" s="19" t="str">
        <f t="shared" si="0"/>
        <v>576,468717355269-252,201342802659i</v>
      </c>
      <c r="E36" s="19" t="str">
        <f t="shared" si="1"/>
        <v>1,54801949326515-0,849283449133452i</v>
      </c>
      <c r="F36" s="18" t="str">
        <f t="shared" si="2"/>
        <v>444,445374982033-414,03050841049i</v>
      </c>
      <c r="G36" s="18" t="str">
        <f t="shared" si="3"/>
        <v>1268,17881600619-414,03050841049i</v>
      </c>
      <c r="H36" s="19">
        <f t="shared" si="28"/>
        <v>0.79268797664222512</v>
      </c>
      <c r="I36" s="19" t="str">
        <f t="shared" si="39"/>
        <v>379,898617625178-3923,44299145317i</v>
      </c>
      <c r="J36" s="19" t="str">
        <f t="shared" si="40"/>
        <v>157,822155782927-2516,10879952702i</v>
      </c>
      <c r="K36" s="19" t="str">
        <f t="shared" si="41"/>
        <v>194,406179403052-1465,05549578174i</v>
      </c>
      <c r="L36" s="19">
        <f t="shared" si="42"/>
        <v>0.12739997900791711</v>
      </c>
      <c r="M36" s="47">
        <f t="shared" si="43"/>
        <v>0.79268797664222512</v>
      </c>
      <c r="N36" s="58">
        <f t="shared" si="29"/>
        <v>53</v>
      </c>
      <c r="O36" s="50" t="str">
        <f t="shared" si="9"/>
        <v>576,468717355269-252,201342802659i</v>
      </c>
      <c r="P36" s="50" t="str">
        <f t="shared" si="10"/>
        <v>1,54801949326515-0,849283449133452i</v>
      </c>
      <c r="Q36" s="48" t="str">
        <f t="shared" si="30"/>
        <v>444,445374982033-1946,53985090733i</v>
      </c>
      <c r="R36" s="48" t="str">
        <f t="shared" si="31"/>
        <v>1268,17881600619-1946,53985090733i</v>
      </c>
      <c r="S36" s="50">
        <f t="shared" si="32"/>
        <v>0.26138016247426699</v>
      </c>
      <c r="T36" s="21" t="str">
        <f t="shared" si="44"/>
        <v>379,898617625178-3923,44299145317i</v>
      </c>
      <c r="U36" s="21" t="str">
        <f t="shared" si="45"/>
        <v>157,822155782927-2516,10879952702i</v>
      </c>
      <c r="V36" s="21" t="str">
        <f t="shared" si="46"/>
        <v>203,472157756414-1303,38191628185i</v>
      </c>
      <c r="W36" s="21">
        <f t="shared" si="47"/>
        <v>0.16135850658583606</v>
      </c>
      <c r="X36" s="51">
        <f t="shared" si="48"/>
        <v>0.26138016247426699</v>
      </c>
      <c r="Y36" s="59">
        <f t="shared" si="33"/>
        <v>53</v>
      </c>
      <c r="Z36" s="23" t="str">
        <f t="shared" si="18"/>
        <v>867,047737932277-697,423275618068i</v>
      </c>
      <c r="AA36" s="23" t="str">
        <f t="shared" si="19"/>
        <v>2,53832433806942-2,29623389483557i</v>
      </c>
      <c r="AB36" s="22" t="str">
        <f t="shared" si="34"/>
        <v>502,531079666215+1049,9694484141i</v>
      </c>
      <c r="AC36" s="22" t="str">
        <f t="shared" si="35"/>
        <v>1326,26452069037+1049,9694484141i</v>
      </c>
      <c r="AD36" s="23">
        <f t="shared" si="36"/>
        <v>0.52646712338784818</v>
      </c>
      <c r="AE36" s="23" t="str">
        <f t="shared" si="49"/>
        <v>313,959535532672-3226,43019728329i</v>
      </c>
      <c r="AF36" s="23" t="str">
        <f t="shared" si="50"/>
        <v>165,376842272886-2329,72894160806i</v>
      </c>
      <c r="AG36" s="23" t="str">
        <f t="shared" si="51"/>
        <v>287,110180868852-1392,82811525721i</v>
      </c>
      <c r="AH36" s="23">
        <f t="shared" si="52"/>
        <v>0.19476917616858436</v>
      </c>
      <c r="AI36" s="45">
        <f t="shared" si="37"/>
        <v>0.19476917616858436</v>
      </c>
      <c r="AJ36" s="61">
        <f t="shared" si="38"/>
        <v>53</v>
      </c>
    </row>
    <row r="37" spans="2:36">
      <c r="B37">
        <v>54</v>
      </c>
      <c r="C37" s="3">
        <f t="shared" si="27"/>
        <v>339.29200658769764</v>
      </c>
      <c r="D37" s="19" t="str">
        <f t="shared" si="0"/>
        <v>574,535644098476-249,239509529372i</v>
      </c>
      <c r="E37" s="19" t="str">
        <f t="shared" si="1"/>
        <v>1,57042555712227-0,855369370348885i</v>
      </c>
      <c r="F37" s="18" t="str">
        <f t="shared" si="2"/>
        <v>441,059175990697-326,354693673904i</v>
      </c>
      <c r="G37" s="18" t="str">
        <f t="shared" si="3"/>
        <v>1264,79261701486-326,354693673904i</v>
      </c>
      <c r="H37" s="19">
        <f t="shared" si="28"/>
        <v>0.82356158985669781</v>
      </c>
      <c r="I37" s="19" t="str">
        <f t="shared" si="39"/>
        <v>374,088998853445-3855,01427572783i</v>
      </c>
      <c r="J37" s="19" t="str">
        <f t="shared" si="40"/>
        <v>155,301298840291-2470,68763745221i</v>
      </c>
      <c r="K37" s="19" t="str">
        <f t="shared" si="41"/>
        <v>192,228841955752-1399,80313929664i</v>
      </c>
      <c r="L37" s="19">
        <f t="shared" si="42"/>
        <v>0.13624734901546975</v>
      </c>
      <c r="M37" s="47">
        <f t="shared" si="43"/>
        <v>0.82356158985669781</v>
      </c>
      <c r="N37" s="58">
        <f t="shared" si="29"/>
        <v>54</v>
      </c>
      <c r="O37" s="50" t="str">
        <f t="shared" si="9"/>
        <v>574,535644098476-249,239509529372i</v>
      </c>
      <c r="P37" s="50" t="str">
        <f t="shared" si="10"/>
        <v>1,57042555712227-0,855369370348885i</v>
      </c>
      <c r="Q37" s="48" t="str">
        <f t="shared" si="30"/>
        <v>441,059175990697-1830,48423353191i</v>
      </c>
      <c r="R37" s="48" t="str">
        <f t="shared" si="31"/>
        <v>1264,79261701486-1830,48423353191i</v>
      </c>
      <c r="S37" s="50">
        <f t="shared" si="32"/>
        <v>0.28385077197753417</v>
      </c>
      <c r="T37" s="21" t="str">
        <f t="shared" si="44"/>
        <v>374,088998853445-3855,01427572783i</v>
      </c>
      <c r="U37" s="21" t="str">
        <f t="shared" si="45"/>
        <v>155,301298840291-2470,68763745221i</v>
      </c>
      <c r="V37" s="21" t="str">
        <f t="shared" si="46"/>
        <v>201,379948734052-1235,07911490052i</v>
      </c>
      <c r="W37" s="21">
        <f t="shared" si="47"/>
        <v>0.17447710226939028</v>
      </c>
      <c r="X37" s="51">
        <f t="shared" si="48"/>
        <v>0.28385077197753417</v>
      </c>
      <c r="Y37" s="59">
        <f t="shared" si="33"/>
        <v>54</v>
      </c>
      <c r="Z37" s="23" t="str">
        <f t="shared" si="18"/>
        <v>861,702126890788-689,2327900309i</v>
      </c>
      <c r="AA37" s="23" t="str">
        <f t="shared" si="19"/>
        <v>2,56782687516041-2,31268858801302i</v>
      </c>
      <c r="AB37" s="22" t="str">
        <f t="shared" si="34"/>
        <v>501,585340002045+1149,5888092564i</v>
      </c>
      <c r="AC37" s="22" t="str">
        <f t="shared" si="35"/>
        <v>1325,3187810262+1149,5888092564i</v>
      </c>
      <c r="AD37" s="23">
        <f t="shared" si="36"/>
        <v>0.48891167532387159</v>
      </c>
      <c r="AE37" s="23" t="str">
        <f t="shared" si="49"/>
        <v>312,426282205047-3167,92822736994i</v>
      </c>
      <c r="AF37" s="23" t="str">
        <f t="shared" si="50"/>
        <v>164,542302585959-2286,80404304721i</v>
      </c>
      <c r="AG37" s="23" t="str">
        <f t="shared" si="51"/>
        <v>287,418702302656-1332,22584261427i</v>
      </c>
      <c r="AH37" s="23">
        <f t="shared" si="52"/>
        <v>0.20916485432867649</v>
      </c>
      <c r="AI37" s="45">
        <f t="shared" si="37"/>
        <v>0.20916485432867649</v>
      </c>
      <c r="AJ37" s="61">
        <f t="shared" si="38"/>
        <v>54</v>
      </c>
    </row>
    <row r="38" spans="2:36">
      <c r="B38">
        <v>55</v>
      </c>
      <c r="C38" s="3">
        <f t="shared" si="27"/>
        <v>345.57519189487726</v>
      </c>
      <c r="D38" s="19" t="str">
        <f t="shared" si="0"/>
        <v>572,660124504683-246,365859336306i</v>
      </c>
      <c r="E38" s="19" t="str">
        <f t="shared" si="1"/>
        <v>1,59278422016113-0,861386033461143i</v>
      </c>
      <c r="F38" s="18" t="str">
        <f t="shared" si="2"/>
        <v>437,775315888416-240,301207140413i</v>
      </c>
      <c r="G38" s="18" t="str">
        <f t="shared" si="3"/>
        <v>1261,50875691257-240,301207140413i</v>
      </c>
      <c r="H38" s="19">
        <f t="shared" si="28"/>
        <v>0.84877540158635756</v>
      </c>
      <c r="I38" s="19" t="str">
        <f t="shared" si="39"/>
        <v>368,450613961598-3788,98476439516i</v>
      </c>
      <c r="J38" s="19" t="str">
        <f t="shared" si="40"/>
        <v>152,85780595066-2426,86787706898i</v>
      </c>
      <c r="K38" s="19" t="str">
        <f t="shared" si="41"/>
        <v>190,125702280486-1336,15218450312i</v>
      </c>
      <c r="L38" s="19">
        <f t="shared" si="42"/>
        <v>0.14584260236850588</v>
      </c>
      <c r="M38" s="47">
        <f t="shared" si="43"/>
        <v>0.84877540158635756</v>
      </c>
      <c r="N38" s="58">
        <f t="shared" si="29"/>
        <v>55</v>
      </c>
      <c r="O38" s="50" t="str">
        <f t="shared" si="9"/>
        <v>572,660124504683-246,365859336306i</v>
      </c>
      <c r="P38" s="50" t="str">
        <f t="shared" si="10"/>
        <v>1,59278422016113-0,861386033461143i</v>
      </c>
      <c r="Q38" s="48" t="str">
        <f t="shared" si="30"/>
        <v>437,775315888416-1717,08293718282i</v>
      </c>
      <c r="R38" s="48" t="str">
        <f t="shared" si="31"/>
        <v>1261,50875691257-1717,08293718282i</v>
      </c>
      <c r="S38" s="50">
        <f t="shared" si="32"/>
        <v>0.30833161184951319</v>
      </c>
      <c r="T38" s="21" t="str">
        <f t="shared" si="44"/>
        <v>368,450613961598-3788,98476439516i</v>
      </c>
      <c r="U38" s="21" t="str">
        <f t="shared" si="45"/>
        <v>152,85780595066-2426,86787706898i</v>
      </c>
      <c r="V38" s="21" t="str">
        <f t="shared" si="46"/>
        <v>199,36115283972-1168,37771521078i</v>
      </c>
      <c r="W38" s="21">
        <f t="shared" si="47"/>
        <v>0.18889961680801648</v>
      </c>
      <c r="X38" s="51">
        <f t="shared" si="48"/>
        <v>0.30833161184951319</v>
      </c>
      <c r="Y38" s="59">
        <f t="shared" si="33"/>
        <v>55</v>
      </c>
      <c r="Z38" s="23" t="str">
        <f t="shared" si="18"/>
        <v>856,515671481577-681,286160927513i</v>
      </c>
      <c r="AA38" s="23" t="str">
        <f t="shared" si="19"/>
        <v>2,59720125319489-2,32895602591762i</v>
      </c>
      <c r="AB38" s="22" t="str">
        <f t="shared" si="34"/>
        <v>500,661815472719+1247,80331289179i</v>
      </c>
      <c r="AC38" s="22" t="str">
        <f t="shared" si="35"/>
        <v>1324,39525649688+1247,80331289179i</v>
      </c>
      <c r="AD38" s="23">
        <f t="shared" si="36"/>
        <v>0.45404537611738094</v>
      </c>
      <c r="AE38" s="23" t="str">
        <f t="shared" si="49"/>
        <v>310,921262633269-3111,52583133622i</v>
      </c>
      <c r="AF38" s="23" t="str">
        <f t="shared" si="50"/>
        <v>163,723904527811-2245,41591266892i</v>
      </c>
      <c r="AG38" s="23" t="str">
        <f t="shared" si="51"/>
        <v>287,732829565305-1273,16033815389i</v>
      </c>
      <c r="AH38" s="23">
        <f t="shared" si="52"/>
        <v>0.22461880396284384</v>
      </c>
      <c r="AI38" s="45">
        <f t="shared" si="37"/>
        <v>0.22461880396284384</v>
      </c>
      <c r="AJ38" s="61">
        <f t="shared" si="38"/>
        <v>55</v>
      </c>
    </row>
    <row r="39" spans="2:36">
      <c r="B39">
        <v>56</v>
      </c>
      <c r="C39" s="3">
        <f t="shared" si="27"/>
        <v>351.85837720205683</v>
      </c>
      <c r="D39" s="19" t="str">
        <f t="shared" si="0"/>
        <v>570,8394445351-243,576233803513i</v>
      </c>
      <c r="E39" s="19" t="str">
        <f t="shared" si="1"/>
        <v>1,61509686917586-0,867335464737617i</v>
      </c>
      <c r="F39" s="18" t="str">
        <f t="shared" si="2"/>
        <v>434,589445936046-155,784392019007i</v>
      </c>
      <c r="G39" s="18" t="str">
        <f t="shared" si="3"/>
        <v>1258,3228869602-155,784392019007i</v>
      </c>
      <c r="H39" s="19">
        <f t="shared" si="28"/>
        <v>0.86742301426624069</v>
      </c>
      <c r="I39" s="19" t="str">
        <f t="shared" si="39"/>
        <v>362,976204821107-3725,22797762078i</v>
      </c>
      <c r="J39" s="19" t="str">
        <f t="shared" si="40"/>
        <v>150,488317924445-2384,56470711545i</v>
      </c>
      <c r="K39" s="19" t="str">
        <f t="shared" si="41"/>
        <v>188,093487158966-1274,0178201393i</v>
      </c>
      <c r="L39" s="19">
        <f t="shared" si="42"/>
        <v>0.15626136213220787</v>
      </c>
      <c r="M39" s="47">
        <f t="shared" si="43"/>
        <v>0.86742301426624069</v>
      </c>
      <c r="N39" s="58">
        <f t="shared" si="29"/>
        <v>56</v>
      </c>
      <c r="O39" s="50" t="str">
        <f t="shared" si="9"/>
        <v>570,8394445351-243,576233803513i</v>
      </c>
      <c r="P39" s="50" t="str">
        <f t="shared" si="10"/>
        <v>1,61509686917586-0,867335464737617i</v>
      </c>
      <c r="Q39" s="48" t="str">
        <f t="shared" si="30"/>
        <v>434,589445936046-1606,19501973923i</v>
      </c>
      <c r="R39" s="48" t="str">
        <f t="shared" si="31"/>
        <v>1258,3228869602-1606,19501973923i</v>
      </c>
      <c r="S39" s="50">
        <f t="shared" si="32"/>
        <v>0.33495759552023463</v>
      </c>
      <c r="T39" s="21" t="str">
        <f t="shared" si="44"/>
        <v>362,976204821107-3725,22797762078i</v>
      </c>
      <c r="U39" s="21" t="str">
        <f t="shared" si="45"/>
        <v>150,488317924445-2384,56470711545i</v>
      </c>
      <c r="V39" s="21" t="str">
        <f t="shared" si="46"/>
        <v>197,412518159896-1103,19290595074i</v>
      </c>
      <c r="W39" s="21">
        <f t="shared" si="47"/>
        <v>0.20477217220918731</v>
      </c>
      <c r="X39" s="51">
        <f t="shared" si="48"/>
        <v>0.33495759552023463</v>
      </c>
      <c r="Y39" s="59">
        <f t="shared" si="33"/>
        <v>56</v>
      </c>
      <c r="Z39" s="23" t="str">
        <f t="shared" si="18"/>
        <v>851,480866455848-673,571888849466i</v>
      </c>
      <c r="AA39" s="23" t="str">
        <f t="shared" si="19"/>
        <v>2,62645122169105-2,34504168703107i</v>
      </c>
      <c r="AB39" s="22" t="str">
        <f t="shared" si="34"/>
        <v>499,75994402112+1344,68805824549i</v>
      </c>
      <c r="AC39" s="22" t="str">
        <f t="shared" si="35"/>
        <v>1323,49338504528+1344,68805824549i</v>
      </c>
      <c r="AD39" s="23">
        <f t="shared" si="36"/>
        <v>0.42189617375954247</v>
      </c>
      <c r="AE39" s="23" t="str">
        <f t="shared" si="49"/>
        <v>309,443860791289-3057,1106289495i</v>
      </c>
      <c r="AF39" s="23" t="str">
        <f t="shared" si="50"/>
        <v>162,921298631936-2205,48227903724i</v>
      </c>
      <c r="AG39" s="23" t="str">
        <f t="shared" si="51"/>
        <v>288,052499259806-1215,54933044012i</v>
      </c>
      <c r="AH39" s="23">
        <f t="shared" si="52"/>
        <v>0.24120442958268917</v>
      </c>
      <c r="AI39" s="45">
        <f t="shared" si="37"/>
        <v>0.24120442958268917</v>
      </c>
      <c r="AJ39" s="61">
        <f t="shared" si="38"/>
        <v>56</v>
      </c>
    </row>
    <row r="40" spans="2:36">
      <c r="B40">
        <v>57</v>
      </c>
      <c r="C40" s="3">
        <f t="shared" si="27"/>
        <v>358.14156250923639</v>
      </c>
      <c r="D40" s="19" t="str">
        <f t="shared" si="0"/>
        <v>569,071063655537-240,866740352854i</v>
      </c>
      <c r="E40" s="19" t="str">
        <f t="shared" si="1"/>
        <v>1,6373648264751-0,873219596224842i</v>
      </c>
      <c r="F40" s="18" t="str">
        <f t="shared" si="2"/>
        <v>431,497461271764-72,724557704777i</v>
      </c>
      <c r="G40" s="18" t="str">
        <f t="shared" si="3"/>
        <v>1255,23090229592-72,724557704777i</v>
      </c>
      <c r="H40" s="19">
        <f t="shared" si="28"/>
        <v>0.87887930282728588</v>
      </c>
      <c r="I40" s="19" t="str">
        <f t="shared" si="39"/>
        <v>357,658919485286-3663,62623836142i</v>
      </c>
      <c r="J40" s="19" t="str">
        <f t="shared" si="40"/>
        <v>148,189666566559-2343,69923097048i</v>
      </c>
      <c r="K40" s="19" t="str">
        <f t="shared" si="41"/>
        <v>186,129110545924-1213,32114958405i</v>
      </c>
      <c r="L40" s="19">
        <f t="shared" si="42"/>
        <v>0.16758683442926825</v>
      </c>
      <c r="M40" s="47">
        <f t="shared" si="43"/>
        <v>0.87887930282728588</v>
      </c>
      <c r="N40" s="58">
        <f t="shared" si="29"/>
        <v>57</v>
      </c>
      <c r="O40" s="50" t="str">
        <f t="shared" si="9"/>
        <v>569,071063655537-240,866740352854i</v>
      </c>
      <c r="P40" s="50" t="str">
        <f t="shared" si="10"/>
        <v>1,6373648264751-0,873219596224842i</v>
      </c>
      <c r="Q40" s="48" t="str">
        <f t="shared" si="30"/>
        <v>431,497461271764-1497,68938493868i</v>
      </c>
      <c r="R40" s="48" t="str">
        <f t="shared" si="31"/>
        <v>1255,23090229592-1497,68938493868i</v>
      </c>
      <c r="S40" s="50">
        <f t="shared" si="32"/>
        <v>0.36384699581981716</v>
      </c>
      <c r="T40" s="21" t="str">
        <f t="shared" si="44"/>
        <v>357,658919485286-3663,62623836142i</v>
      </c>
      <c r="U40" s="21" t="str">
        <f t="shared" si="45"/>
        <v>148,189666566559-2343,69923097048i</v>
      </c>
      <c r="V40" s="21" t="str">
        <f t="shared" si="46"/>
        <v>195,53097900706-1039,44579049925i</v>
      </c>
      <c r="W40" s="21">
        <f t="shared" si="47"/>
        <v>0.22225428785346468</v>
      </c>
      <c r="X40" s="51">
        <f t="shared" si="48"/>
        <v>0.36384699581981716</v>
      </c>
      <c r="Y40" s="59">
        <f t="shared" si="33"/>
        <v>57</v>
      </c>
      <c r="Z40" s="23" t="str">
        <f t="shared" si="18"/>
        <v>846,590686364582-666,079209482163i</v>
      </c>
      <c r="AA40" s="23" t="str">
        <f t="shared" si="19"/>
        <v>2,65558035581554-2,36095079508731i</v>
      </c>
      <c r="AB40" s="22" t="str">
        <f t="shared" si="34"/>
        <v>498,87917773925+1440,31287383834i</v>
      </c>
      <c r="AC40" s="22" t="str">
        <f t="shared" si="35"/>
        <v>1322,61261876341+1440,31287383834i</v>
      </c>
      <c r="AD40" s="23">
        <f t="shared" si="36"/>
        <v>0.39239019306061318</v>
      </c>
      <c r="AE40" s="23" t="str">
        <f t="shared" si="49"/>
        <v>307,993467075921-3004,57813141924i</v>
      </c>
      <c r="AF40" s="23" t="str">
        <f t="shared" si="50"/>
        <v>162,134139480104-2166,92664695654i</v>
      </c>
      <c r="AG40" s="23" t="str">
        <f t="shared" si="51"/>
        <v>288,377639321441-1159,31632427732i</v>
      </c>
      <c r="AH40" s="23">
        <f t="shared" si="52"/>
        <v>0.25899687954483941</v>
      </c>
      <c r="AI40" s="45">
        <f t="shared" si="37"/>
        <v>0.25899687954483941</v>
      </c>
      <c r="AJ40" s="61">
        <f t="shared" si="38"/>
        <v>57</v>
      </c>
    </row>
    <row r="41" spans="2:36">
      <c r="B41">
        <v>58</v>
      </c>
      <c r="C41" s="3">
        <f t="shared" si="27"/>
        <v>364.42474781641602</v>
      </c>
      <c r="D41" s="19" t="str">
        <f t="shared" si="0"/>
        <v>567,352600935119-238,233730948606i</v>
      </c>
      <c r="E41" s="19" t="str">
        <f t="shared" si="1"/>
        <v>1,65958935395368-0,879040271697793i</v>
      </c>
      <c r="F41" s="18" t="str">
        <f t="shared" si="2"/>
        <v>428,495483890011+8,95253251095201i</v>
      </c>
      <c r="G41" s="18" t="str">
        <f t="shared" si="3"/>
        <v>1252,22892491417+8,95253251095201i</v>
      </c>
      <c r="H41" s="19">
        <f t="shared" si="28"/>
        <v>0.88286346495210077</v>
      </c>
      <c r="I41" s="19" t="str">
        <f t="shared" si="39"/>
        <v>352,492283878123-3604,06991682403i</v>
      </c>
      <c r="J41" s="19" t="str">
        <f t="shared" si="40"/>
        <v>145,958861238379-2304,19795852563i</v>
      </c>
      <c r="K41" s="19" t="str">
        <f t="shared" si="41"/>
        <v>184,229660364733-1153,98868272891i</v>
      </c>
      <c r="L41" s="19">
        <f t="shared" si="42"/>
        <v>0.17991021130902851</v>
      </c>
      <c r="M41" s="47">
        <f t="shared" si="43"/>
        <v>0.88286346495210077</v>
      </c>
      <c r="N41" s="58">
        <f t="shared" si="29"/>
        <v>58</v>
      </c>
      <c r="O41" s="50" t="str">
        <f t="shared" si="9"/>
        <v>567,352600935119-238,233730948606i</v>
      </c>
      <c r="P41" s="50" t="str">
        <f t="shared" si="10"/>
        <v>1,65958935395368-0,879040271697793i</v>
      </c>
      <c r="Q41" s="48" t="str">
        <f t="shared" si="30"/>
        <v>428,495483890011-1391,44393563271i</v>
      </c>
      <c r="R41" s="48" t="str">
        <f t="shared" si="31"/>
        <v>1252,22892491417-1391,44393563271i</v>
      </c>
      <c r="S41" s="50">
        <f t="shared" si="32"/>
        <v>0.39508916906235358</v>
      </c>
      <c r="T41" s="21" t="str">
        <f t="shared" si="44"/>
        <v>352,492283878123-3604,06991682403i</v>
      </c>
      <c r="U41" s="21" t="str">
        <f t="shared" si="45"/>
        <v>145,958861238379-2304,19795852563i</v>
      </c>
      <c r="V41" s="21" t="str">
        <f t="shared" si="46"/>
        <v>193,713642773233-977,06287874789i</v>
      </c>
      <c r="W41" s="21">
        <f t="shared" si="47"/>
        <v>0.24151791688227953</v>
      </c>
      <c r="X41" s="51">
        <f t="shared" si="48"/>
        <v>0.39508916906235358</v>
      </c>
      <c r="Y41" s="59">
        <f t="shared" si="33"/>
        <v>58</v>
      </c>
      <c r="Z41" s="23" t="str">
        <f t="shared" si="18"/>
        <v>841,838547116693-658,798034754713i</v>
      </c>
      <c r="AA41" s="23" t="str">
        <f t="shared" si="19"/>
        <v>2,68459206739241-2,37668833515767i</v>
      </c>
      <c r="AB41" s="22" t="str">
        <f t="shared" si="34"/>
        <v>498,018983116231+1534,74277242316i</v>
      </c>
      <c r="AC41" s="22" t="str">
        <f t="shared" si="35"/>
        <v>1321,75242414039+1534,74277242316i</v>
      </c>
      <c r="AD41" s="23">
        <f t="shared" si="36"/>
        <v>0.36539168978499115</v>
      </c>
      <c r="AE41" s="23" t="str">
        <f t="shared" si="49"/>
        <v>306,569479845341-2953,83106043219i</v>
      </c>
      <c r="AF41" s="23" t="str">
        <f t="shared" si="50"/>
        <v>161,362086510752-2129,67779914169i</v>
      </c>
      <c r="AG41" s="23" t="str">
        <f t="shared" si="51"/>
        <v>288,708170603695-1104,39010238038i</v>
      </c>
      <c r="AH41" s="23">
        <f t="shared" si="52"/>
        <v>0.27807188943641825</v>
      </c>
      <c r="AI41" s="45">
        <f t="shared" si="37"/>
        <v>0.27807188943641825</v>
      </c>
      <c r="AJ41" s="61">
        <f t="shared" si="38"/>
        <v>58</v>
      </c>
    </row>
    <row r="42" spans="2:36">
      <c r="B42">
        <v>59</v>
      </c>
      <c r="C42" s="3">
        <f t="shared" si="27"/>
        <v>370.70793312359558</v>
      </c>
      <c r="D42" s="19" t="str">
        <f t="shared" si="0"/>
        <v>565,681822476213-235,673782837748i</v>
      </c>
      <c r="E42" s="19" t="str">
        <f t="shared" si="1"/>
        <v>1,68177165684184-0,884799252137909i</v>
      </c>
      <c r="F42" s="18" t="str">
        <f t="shared" si="2"/>
        <v>425,57984704085+89,316121745247i</v>
      </c>
      <c r="G42" s="18" t="str">
        <f t="shared" si="3"/>
        <v>1249,31328806501+89,316121745247i</v>
      </c>
      <c r="H42" s="19">
        <f t="shared" si="28"/>
        <v>0.87946183745185902</v>
      </c>
      <c r="I42" s="19" t="str">
        <f t="shared" si="39"/>
        <v>347,470175843251-3546,45675157705i</v>
      </c>
      <c r="J42" s="19" t="str">
        <f t="shared" si="40"/>
        <v>143,793076545675-2265,99234963139i</v>
      </c>
      <c r="K42" s="19" t="str">
        <f t="shared" si="41"/>
        <v>182,392386410958-1095,95187942438i</v>
      </c>
      <c r="L42" s="19">
        <f t="shared" si="42"/>
        <v>0.19333090809932441</v>
      </c>
      <c r="M42" s="47">
        <f t="shared" si="43"/>
        <v>0.87946183745185902</v>
      </c>
      <c r="N42" s="58">
        <f t="shared" si="29"/>
        <v>59</v>
      </c>
      <c r="O42" s="50" t="str">
        <f t="shared" si="9"/>
        <v>565,681822476213-235,673782837748i</v>
      </c>
      <c r="P42" s="50" t="str">
        <f t="shared" si="10"/>
        <v>1,68177165684184-0,884799252137909i</v>
      </c>
      <c r="Q42" s="48" t="str">
        <f t="shared" si="30"/>
        <v>425,57984704085-1287,34481304005i</v>
      </c>
      <c r="R42" s="48" t="str">
        <f t="shared" si="31"/>
        <v>1249,31328806501-1287,34481304005i</v>
      </c>
      <c r="S42" s="50">
        <f t="shared" si="32"/>
        <v>0.42872845938670734</v>
      </c>
      <c r="T42" s="21" t="str">
        <f t="shared" si="44"/>
        <v>347,470175843251-3546,45675157705i</v>
      </c>
      <c r="U42" s="21" t="str">
        <f t="shared" si="45"/>
        <v>143,793076545675-2265,99234963139i</v>
      </c>
      <c r="V42" s="21" t="str">
        <f t="shared" si="46"/>
        <v>191,957777886948-915,97563054714i</v>
      </c>
      <c r="W42" s="21">
        <f t="shared" si="47"/>
        <v>0.26274513180167702</v>
      </c>
      <c r="X42" s="51">
        <f t="shared" si="48"/>
        <v>0.42872845938670734</v>
      </c>
      <c r="Y42" s="59">
        <f t="shared" si="33"/>
        <v>59</v>
      </c>
      <c r="Z42" s="23" t="str">
        <f t="shared" si="18"/>
        <v>837,218271218499-651,718899580225i</v>
      </c>
      <c r="AA42" s="23" t="str">
        <f t="shared" si="19"/>
        <v>2,71348961503989-2,39225906846205i</v>
      </c>
      <c r="AB42" s="22" t="str">
        <f t="shared" si="34"/>
        <v>497,178841153704+1628,0383593498i</v>
      </c>
      <c r="AC42" s="22" t="str">
        <f t="shared" si="35"/>
        <v>1320,91228217786+1628,0383593498i</v>
      </c>
      <c r="AD42" s="23">
        <f t="shared" si="36"/>
        <v>0.34073129719329731</v>
      </c>
      <c r="AE42" s="23" t="str">
        <f t="shared" si="49"/>
        <v>305,171306649457-2904,77873650922i</v>
      </c>
      <c r="AF42" s="23" t="str">
        <f t="shared" si="50"/>
        <v>160,604804662018-2093,66934860566i</v>
      </c>
      <c r="AG42" s="23" t="str">
        <f t="shared" si="51"/>
        <v>289,044008238746-1050,70427776226i</v>
      </c>
      <c r="AH42" s="23">
        <f t="shared" si="52"/>
        <v>0.29850420956157542</v>
      </c>
      <c r="AI42" s="45">
        <f t="shared" si="37"/>
        <v>0.29850420956157542</v>
      </c>
      <c r="AJ42" s="61">
        <f t="shared" si="38"/>
        <v>59</v>
      </c>
    </row>
    <row r="43" spans="2:36">
      <c r="B43">
        <v>60</v>
      </c>
      <c r="C43" s="3">
        <f t="shared" si="27"/>
        <v>376.99111843077515</v>
      </c>
      <c r="D43" s="19" t="str">
        <f t="shared" si="0"/>
        <v>564,05663002798-233,18368110376i</v>
      </c>
      <c r="E43" s="19" t="str">
        <f t="shared" si="1"/>
        <v>1,70391288716249-0,890498220784496i</v>
      </c>
      <c r="F43" s="18" t="str">
        <f t="shared" si="2"/>
        <v>422,747080912411+168,430873901156i</v>
      </c>
      <c r="G43" s="18" t="str">
        <f t="shared" si="3"/>
        <v>1246,48052193657+168,430873901156i</v>
      </c>
      <c r="H43" s="19">
        <f t="shared" si="28"/>
        <v>0.86910667809184095</v>
      </c>
      <c r="I43" s="19" t="str">
        <f t="shared" si="39"/>
        <v>342,586801324777-3490,69123838269i</v>
      </c>
      <c r="J43" s="19" t="str">
        <f t="shared" si="40"/>
        <v>141,689641043336-2229,01840310703i</v>
      </c>
      <c r="K43" s="19" t="str">
        <f t="shared" si="41"/>
        <v>180,614689256312-1039,14673848973i</v>
      </c>
      <c r="L43" s="19">
        <f t="shared" si="42"/>
        <v>0.20795653288310401</v>
      </c>
      <c r="M43" s="47">
        <f t="shared" si="43"/>
        <v>0.86910667809184095</v>
      </c>
      <c r="N43" s="58">
        <f t="shared" si="29"/>
        <v>60</v>
      </c>
      <c r="O43" s="50" t="str">
        <f t="shared" si="9"/>
        <v>564,05663002798-233,18368110376i</v>
      </c>
      <c r="P43" s="50" t="str">
        <f t="shared" si="10"/>
        <v>1,70391288716249-0,890498220784496i</v>
      </c>
      <c r="Q43" s="48" t="str">
        <f t="shared" si="30"/>
        <v>422,747080912411-1185,28571197105i</v>
      </c>
      <c r="R43" s="48" t="str">
        <f t="shared" si="31"/>
        <v>1246,48052193657-1185,28571197105i</v>
      </c>
      <c r="S43" s="50">
        <f t="shared" si="32"/>
        <v>0.46474386629064124</v>
      </c>
      <c r="T43" s="21" t="str">
        <f t="shared" si="44"/>
        <v>342,586801324777-3490,69123838269i</v>
      </c>
      <c r="U43" s="21" t="str">
        <f t="shared" si="45"/>
        <v>141,689641043336-2229,01840310703i</v>
      </c>
      <c r="V43" s="21" t="str">
        <f t="shared" si="46"/>
        <v>190,26080276659-856,12004471627i</v>
      </c>
      <c r="W43" s="21">
        <f t="shared" si="47"/>
        <v>0.28612380943888194</v>
      </c>
      <c r="X43" s="51">
        <f t="shared" si="48"/>
        <v>0.46474386629064124</v>
      </c>
      <c r="Y43" s="59">
        <f t="shared" si="33"/>
        <v>60</v>
      </c>
      <c r="Z43" s="23" t="str">
        <f t="shared" si="18"/>
        <v>832,724056286252-644,832913611073i</v>
      </c>
      <c r="AA43" s="23" t="str">
        <f t="shared" si="19"/>
        <v>2,74227611351791-2,40766754602659i</v>
      </c>
      <c r="AB43" s="22" t="str">
        <f t="shared" si="34"/>
        <v>496,358247373354+1720,25620006156i</v>
      </c>
      <c r="AC43" s="22" t="str">
        <f t="shared" si="35"/>
        <v>1320,09168839751+1720,25620006156i</v>
      </c>
      <c r="AD43" s="23">
        <f t="shared" si="36"/>
        <v>0.31822520483128458</v>
      </c>
      <c r="AE43" s="23" t="str">
        <f t="shared" si="49"/>
        <v>303,798365201183-2857,33652858838i</v>
      </c>
      <c r="AF43" s="23" t="str">
        <f t="shared" si="50"/>
        <v>159,861964875821-2058,83933584317i</v>
      </c>
      <c r="AG43" s="23" t="str">
        <f t="shared" si="51"/>
        <v>289,385062804498-998,19689091768i</v>
      </c>
      <c r="AH43" s="23">
        <f t="shared" si="52"/>
        <v>0.3203655248486128</v>
      </c>
      <c r="AI43" s="45">
        <f t="shared" si="37"/>
        <v>0.3203655248486128</v>
      </c>
      <c r="AJ43" s="61">
        <f t="shared" si="38"/>
        <v>60</v>
      </c>
    </row>
    <row r="44" spans="2:36">
      <c r="B44">
        <v>61</v>
      </c>
      <c r="C44" s="3">
        <f t="shared" si="27"/>
        <v>383.27430373795477</v>
      </c>
      <c r="D44" s="19" t="str">
        <f t="shared" si="0"/>
        <v>562,475050654448-230,76040283616i</v>
      </c>
      <c r="E44" s="19" t="str">
        <f t="shared" si="1"/>
        <v>1,7260141469236-0,896138787799266i</v>
      </c>
      <c r="F44" s="18" t="str">
        <f t="shared" si="2"/>
        <v>419,993899473859+246,357247381809i</v>
      </c>
      <c r="G44" s="18" t="str">
        <f t="shared" si="3"/>
        <v>1243,72734049802+246,357247381809i</v>
      </c>
      <c r="H44" s="19">
        <f t="shared" si="28"/>
        <v>0.85251666867151477</v>
      </c>
      <c r="I44" s="19" t="str">
        <f t="shared" si="39"/>
        <v>337,836672476745-3436,68407898973i</v>
      </c>
      <c r="J44" s="19" t="str">
        <f t="shared" si="40"/>
        <v>139,646026859693-2193,21628609153i</v>
      </c>
      <c r="K44" s="19" t="str">
        <f t="shared" si="41"/>
        <v>178,894110057333-983,51342706394i</v>
      </c>
      <c r="L44" s="19">
        <f t="shared" si="42"/>
        <v>0.22390244542174131</v>
      </c>
      <c r="M44" s="47">
        <f t="shared" si="43"/>
        <v>0.85251666867151477</v>
      </c>
      <c r="N44" s="58">
        <f t="shared" si="29"/>
        <v>61</v>
      </c>
      <c r="O44" s="50" t="str">
        <f t="shared" si="9"/>
        <v>562,475050654448-230,76040283616i</v>
      </c>
      <c r="P44" s="50" t="str">
        <f t="shared" si="10"/>
        <v>1,7260141469236-0,896138787799266i</v>
      </c>
      <c r="Q44" s="48" t="str">
        <f t="shared" si="30"/>
        <v>419,993899473859-1085,16726331217i</v>
      </c>
      <c r="R44" s="48" t="str">
        <f t="shared" si="31"/>
        <v>1243,72734049802-1085,16726331217i</v>
      </c>
      <c r="S44" s="50">
        <f t="shared" si="32"/>
        <v>0.50302446054013439</v>
      </c>
      <c r="T44" s="21" t="str">
        <f t="shared" si="44"/>
        <v>337,836672476745-3436,68407898973i</v>
      </c>
      <c r="U44" s="21" t="str">
        <f t="shared" si="45"/>
        <v>139,646026859693-2193,21628609153i</v>
      </c>
      <c r="V44" s="21" t="str">
        <f t="shared" si="46"/>
        <v>188,620275674748-797,43628839425i</v>
      </c>
      <c r="W44" s="21">
        <f t="shared" si="47"/>
        <v>0.31184044611493078</v>
      </c>
      <c r="X44" s="51">
        <f t="shared" si="48"/>
        <v>0.50302446054013439</v>
      </c>
      <c r="Y44" s="59">
        <f t="shared" si="33"/>
        <v>61</v>
      </c>
      <c r="Z44" s="23" t="str">
        <f t="shared" si="18"/>
        <v>828,350446474819-638,131717462225i</v>
      </c>
      <c r="AA44" s="23" t="str">
        <f t="shared" si="19"/>
        <v>2,77095454235945-2,42291812129522i</v>
      </c>
      <c r="AB44" s="22" t="str">
        <f t="shared" si="34"/>
        <v>495,556711737591+1811,44915141665i</v>
      </c>
      <c r="AC44" s="22" t="str">
        <f t="shared" si="35"/>
        <v>1319,29015276175+1811,44915141665i</v>
      </c>
      <c r="AD44" s="23">
        <f t="shared" si="36"/>
        <v>0.29768765470045222</v>
      </c>
      <c r="AE44" s="23" t="str">
        <f t="shared" si="49"/>
        <v>302,450084130331-2811,42535780159i</v>
      </c>
      <c r="AF44" s="23" t="str">
        <f t="shared" si="50"/>
        <v>159,133244485455-2025,12986566629i</v>
      </c>
      <c r="AG44" s="23" t="str">
        <f t="shared" si="51"/>
        <v>289,731241325602-946,81004665871i</v>
      </c>
      <c r="AH44" s="23">
        <f t="shared" si="52"/>
        <v>0.34372176706074919</v>
      </c>
      <c r="AI44" s="45">
        <f t="shared" si="37"/>
        <v>0.34372176706074919</v>
      </c>
      <c r="AJ44" s="61">
        <f t="shared" si="38"/>
        <v>61</v>
      </c>
    </row>
    <row r="45" spans="2:36">
      <c r="B45">
        <v>62</v>
      </c>
      <c r="C45" s="3">
        <f t="shared" si="27"/>
        <v>389.55748904513433</v>
      </c>
      <c r="D45" s="19" t="str">
        <f t="shared" si="0"/>
        <v>560,935227343968-228,401102742422i</v>
      </c>
      <c r="E45" s="19" t="str">
        <f t="shared" si="1"/>
        <v>1,74807649107018-0,901722494579457i</v>
      </c>
      <c r="F45" s="18" t="str">
        <f t="shared" si="2"/>
        <v>417,317188369581+323,151832726125i</v>
      </c>
      <c r="G45" s="18" t="str">
        <f t="shared" si="3"/>
        <v>1241,05062939374+323,151832726125i</v>
      </c>
      <c r="H45" s="19">
        <f t="shared" si="28"/>
        <v>0.83061229345131959</v>
      </c>
      <c r="I45" s="19" t="str">
        <f t="shared" si="39"/>
        <v>333,214587519641-3384,35168312649i</v>
      </c>
      <c r="J45" s="19" t="str">
        <f t="shared" si="40"/>
        <v>137,659840153678-2158,52999918634i</v>
      </c>
      <c r="K45" s="19" t="str">
        <f t="shared" si="41"/>
        <v>177,228321183347-928,99594574846i</v>
      </c>
      <c r="L45" s="19">
        <f t="shared" si="42"/>
        <v>0.2412907103087949</v>
      </c>
      <c r="M45" s="47">
        <f t="shared" si="43"/>
        <v>0.83061229345131959</v>
      </c>
      <c r="N45" s="58">
        <f t="shared" si="29"/>
        <v>62</v>
      </c>
      <c r="O45" s="50" t="str">
        <f t="shared" si="9"/>
        <v>560,935227343968-228,401102742422i</v>
      </c>
      <c r="P45" s="50" t="str">
        <f t="shared" si="10"/>
        <v>1,74807649107018-0,901722494579457i</v>
      </c>
      <c r="Q45" s="48" t="str">
        <f t="shared" si="30"/>
        <v>417,317188369581-986,89647618246i</v>
      </c>
      <c r="R45" s="48" t="str">
        <f t="shared" si="31"/>
        <v>1241,05062939374-986,89647618246i</v>
      </c>
      <c r="S45" s="50">
        <f t="shared" si="32"/>
        <v>0.54334126654705062</v>
      </c>
      <c r="T45" s="21" t="str">
        <f t="shared" si="44"/>
        <v>333,214587519641-3384,35168312649i</v>
      </c>
      <c r="U45" s="21" t="str">
        <f t="shared" si="45"/>
        <v>137,659840153678-2158,52999918634i</v>
      </c>
      <c r="V45" s="21" t="str">
        <f t="shared" si="46"/>
        <v>187,033885388511-739,86836218255i</v>
      </c>
      <c r="W45" s="21">
        <f t="shared" si="47"/>
        <v>0.34006898685576492</v>
      </c>
      <c r="X45" s="51">
        <f t="shared" si="48"/>
        <v>0.54334126654705062</v>
      </c>
      <c r="Y45" s="59">
        <f t="shared" si="33"/>
        <v>62</v>
      </c>
      <c r="Z45" s="23" t="str">
        <f t="shared" si="18"/>
        <v>824,09230650961-631,607442923258i</v>
      </c>
      <c r="AA45" s="23" t="str">
        <f t="shared" si="19"/>
        <v>2,79952775385196-2,43801496179126i</v>
      </c>
      <c r="AB45" s="22" t="str">
        <f t="shared" si="34"/>
        <v>494,773758500334+1901,66666092243i</v>
      </c>
      <c r="AC45" s="22" t="str">
        <f t="shared" si="35"/>
        <v>1318,50719952449+1901,66666092243i</v>
      </c>
      <c r="AD45" s="23">
        <f t="shared" si="36"/>
        <v>0.2789386922776752</v>
      </c>
      <c r="AE45" s="23" t="str">
        <f t="shared" si="49"/>
        <v>301,12590355488-2766,97124931983i</v>
      </c>
      <c r="AF45" s="23" t="str">
        <f t="shared" si="50"/>
        <v>158,418327505448-1992,48677921136i</v>
      </c>
      <c r="AG45" s="23" t="str">
        <f t="shared" si="51"/>
        <v>290,08244813167-896,48958612169i</v>
      </c>
      <c r="AH45" s="23">
        <f t="shared" si="52"/>
        <v>0.36862971561865943</v>
      </c>
      <c r="AI45" s="45">
        <f t="shared" si="37"/>
        <v>0.36862971561865943</v>
      </c>
      <c r="AJ45" s="61">
        <f t="shared" si="38"/>
        <v>62</v>
      </c>
    </row>
    <row r="46" spans="2:36">
      <c r="B46">
        <v>63</v>
      </c>
      <c r="C46" s="3">
        <f t="shared" si="27"/>
        <v>395.84067435231395</v>
      </c>
      <c r="D46" s="19" t="str">
        <f t="shared" si="0"/>
        <v>559,435410460664-226,10310004998i</v>
      </c>
      <c r="E46" s="19" t="str">
        <f t="shared" si="1"/>
        <v>1,7701009302174-0,907250817751236i</v>
      </c>
      <c r="F46" s="18" t="str">
        <f t="shared" si="2"/>
        <v>414,713993766989+398,867658169634i</v>
      </c>
      <c r="G46" s="18" t="str">
        <f t="shared" si="3"/>
        <v>1238,44743479115+398,867658169634i</v>
      </c>
      <c r="H46" s="19">
        <f t="shared" si="28"/>
        <v>0.80442236310303872</v>
      </c>
      <c r="I46" s="19" t="str">
        <f t="shared" si="39"/>
        <v>328,715612182089-3333,61571779165i</v>
      </c>
      <c r="J46" s="19" t="str">
        <f t="shared" si="40"/>
        <v>135,728812327406-2124,9070734179i</v>
      </c>
      <c r="K46" s="19" t="str">
        <f t="shared" si="41"/>
        <v>175,615117587503-875,54182556974i</v>
      </c>
      <c r="L46" s="19">
        <f t="shared" si="42"/>
        <v>0.26024818254851934</v>
      </c>
      <c r="M46" s="47">
        <f t="shared" si="43"/>
        <v>0.80442236310303872</v>
      </c>
      <c r="N46" s="58">
        <f t="shared" si="29"/>
        <v>63</v>
      </c>
      <c r="O46" s="50" t="str">
        <f t="shared" si="9"/>
        <v>559,435410460664-226,10310004998i</v>
      </c>
      <c r="P46" s="50" t="str">
        <f t="shared" si="10"/>
        <v>1,7701009302174-0,907250817751236i</v>
      </c>
      <c r="Q46" s="48" t="str">
        <f t="shared" si="30"/>
        <v>414,713993766989-890,38623313723i</v>
      </c>
      <c r="R46" s="48" t="str">
        <f t="shared" si="31"/>
        <v>1238,44743479115-890,38623313723i</v>
      </c>
      <c r="S46" s="50">
        <f t="shared" si="32"/>
        <v>0.58531748083633883</v>
      </c>
      <c r="T46" s="21" t="str">
        <f t="shared" si="44"/>
        <v>328,715612182089-3333,61571779165i</v>
      </c>
      <c r="U46" s="21" t="str">
        <f t="shared" si="45"/>
        <v>135,728812327406-2124,9070734179i</v>
      </c>
      <c r="V46" s="21" t="str">
        <f t="shared" si="46"/>
        <v>185,49944260977-683,3637971076i</v>
      </c>
      <c r="W46" s="21">
        <f t="shared" si="47"/>
        <v>0.37095431530932865</v>
      </c>
      <c r="X46" s="51">
        <f t="shared" si="48"/>
        <v>0.58531748083633883</v>
      </c>
      <c r="Y46" s="59">
        <f t="shared" si="33"/>
        <v>63</v>
      </c>
      <c r="Z46" s="23" t="str">
        <f t="shared" si="18"/>
        <v>819,944798046904-625,252676737908i</v>
      </c>
      <c r="AA46" s="23" t="str">
        <f t="shared" si="19"/>
        <v>2,82799848042683-2,4529620599145i</v>
      </c>
      <c r="AB46" s="22" t="str">
        <f t="shared" si="34"/>
        <v>494,008926002462+1990,95503745017i</v>
      </c>
      <c r="AC46" s="22" t="str">
        <f t="shared" si="35"/>
        <v>1317,74236702662+1990,95503745017i</v>
      </c>
      <c r="AD46" s="23">
        <f t="shared" si="36"/>
        <v>0.26180864976003682</v>
      </c>
      <c r="AE46" s="23" t="str">
        <f t="shared" si="49"/>
        <v>299,825275499364-2723,90492692123i</v>
      </c>
      <c r="AF46" s="23" t="str">
        <f t="shared" si="50"/>
        <v>157,71690483965-1960,85935720676i</v>
      </c>
      <c r="AG46" s="23" t="str">
        <f t="shared" si="51"/>
        <v>290,438585592622-847,184790035i</v>
      </c>
      <c r="AH46" s="23">
        <f t="shared" si="52"/>
        <v>0.39513278820046926</v>
      </c>
      <c r="AI46" s="45">
        <f t="shared" si="37"/>
        <v>0.39513278820046926</v>
      </c>
      <c r="AJ46" s="61">
        <f t="shared" si="38"/>
        <v>63</v>
      </c>
    </row>
    <row r="47" spans="2:36">
      <c r="B47">
        <v>64</v>
      </c>
      <c r="C47" s="3">
        <f t="shared" si="27"/>
        <v>402.12385965949352</v>
      </c>
      <c r="D47" s="19" t="str">
        <f t="shared" si="0"/>
        <v>557,973949950358-223,863866564232i</v>
      </c>
      <c r="E47" s="19" t="str">
        <f t="shared" si="1"/>
        <v>1,79208843318426-0,912725172871766i</v>
      </c>
      <c r="F47" s="18" t="str">
        <f t="shared" si="2"/>
        <v>412,181512070951+473,554466633178i</v>
      </c>
      <c r="G47" s="18" t="str">
        <f t="shared" si="3"/>
        <v>1235,91495309511+473,554466633178i</v>
      </c>
      <c r="H47" s="19">
        <f t="shared" si="28"/>
        <v>0.77499656294403407</v>
      </c>
      <c r="I47" s="19" t="str">
        <f t="shared" si="39"/>
        <v>324,335062583004-3284,40269867822i</v>
      </c>
      <c r="J47" s="19" t="str">
        <f t="shared" si="40"/>
        <v>133,850791925005-2092,29829554452i</v>
      </c>
      <c r="K47" s="19" t="str">
        <f t="shared" si="41"/>
        <v>174,052408852785-823,10185328607i</v>
      </c>
      <c r="L47" s="19">
        <f t="shared" si="42"/>
        <v>0.28090338250753122</v>
      </c>
      <c r="M47" s="47">
        <f t="shared" si="43"/>
        <v>0.77499656294403407</v>
      </c>
      <c r="N47" s="58">
        <f t="shared" si="29"/>
        <v>64</v>
      </c>
      <c r="O47" s="50" t="str">
        <f t="shared" si="9"/>
        <v>557,973949950358-223,863866564232i</v>
      </c>
      <c r="P47" s="50" t="str">
        <f t="shared" si="10"/>
        <v>1,79208843318426-0,912725172871766i</v>
      </c>
      <c r="Q47" s="48" t="str">
        <f t="shared" si="30"/>
        <v>412,181512070951-795,55483262202i</v>
      </c>
      <c r="R47" s="48" t="str">
        <f t="shared" si="31"/>
        <v>1235,91495309511-795,55483262202i</v>
      </c>
      <c r="S47" s="50">
        <f t="shared" si="32"/>
        <v>0.62840048413713567</v>
      </c>
      <c r="T47" s="21" t="str">
        <f t="shared" si="44"/>
        <v>324,335062583004-3284,40269867822i</v>
      </c>
      <c r="U47" s="21" t="str">
        <f t="shared" si="45"/>
        <v>133,850791925005-2092,29829554452i</v>
      </c>
      <c r="V47" s="21" t="str">
        <f t="shared" si="46"/>
        <v>184,014872047701-627,87337992771i</v>
      </c>
      <c r="W47" s="21">
        <f t="shared" si="47"/>
        <v>0.40458890530563651</v>
      </c>
      <c r="X47" s="51">
        <f t="shared" si="48"/>
        <v>0.62840048413713567</v>
      </c>
      <c r="Y47" s="59">
        <f t="shared" si="33"/>
        <v>64</v>
      </c>
      <c r="Z47" s="23" t="str">
        <f t="shared" si="18"/>
        <v>815,903358120544-619,060427580354i</v>
      </c>
      <c r="AA47" s="23" t="str">
        <f t="shared" si="19"/>
        <v>2,85636934150996-2,46776324295056i</v>
      </c>
      <c r="AB47" s="22" t="str">
        <f t="shared" si="34"/>
        <v>493,261766423538+2079,35769655269i</v>
      </c>
      <c r="AC47" s="22" t="str">
        <f t="shared" si="35"/>
        <v>1316,9952074477+2079,35769655269i</v>
      </c>
      <c r="AD47" s="23">
        <f t="shared" si="36"/>
        <v>0.24614044156898474</v>
      </c>
      <c r="AE47" s="23" t="str">
        <f t="shared" si="49"/>
        <v>298,547664184896-2682,16144560452i</v>
      </c>
      <c r="AF47" s="23" t="str">
        <f t="shared" si="50"/>
        <v>157,028674420806-1930,20005107977i</v>
      </c>
      <c r="AG47" s="23" t="str">
        <f t="shared" si="51"/>
        <v>290,799554747995-798,84810982591i</v>
      </c>
      <c r="AH47" s="23">
        <f t="shared" si="52"/>
        <v>0.42325594037369285</v>
      </c>
      <c r="AI47" s="45">
        <f t="shared" si="37"/>
        <v>0.42325594037369285</v>
      </c>
      <c r="AJ47" s="61">
        <f t="shared" si="38"/>
        <v>64</v>
      </c>
    </row>
    <row r="48" spans="2:36">
      <c r="B48">
        <v>65</v>
      </c>
      <c r="C48" s="3">
        <f t="shared" si="27"/>
        <v>408.40704496667308</v>
      </c>
      <c r="D48" s="19" t="str">
        <f t="shared" si="0"/>
        <v>556,549288223779-221,681015764277i</v>
      </c>
      <c r="E48" s="19" t="str">
        <f t="shared" si="1"/>
        <v>1,81403992934542-0,918146917865372i</v>
      </c>
      <c r="F48" s="18" t="str">
        <f t="shared" si="2"/>
        <v>409,717080426162+547,258967212331i</v>
      </c>
      <c r="G48" s="18" t="str">
        <f t="shared" si="3"/>
        <v>1233,45052145032+547,258967212331i</v>
      </c>
      <c r="H48" s="19">
        <f t="shared" si="28"/>
        <v>0.74333441088267416</v>
      </c>
      <c r="I48" s="19" t="str">
        <f t="shared" si="39"/>
        <v>320,068489423741-3236,64361919979i</v>
      </c>
      <c r="J48" s="19" t="str">
        <f t="shared" si="40"/>
        <v>132,023737155385-2060,65745865869i</v>
      </c>
      <c r="K48" s="19" t="str">
        <f t="shared" si="41"/>
        <v>172,538211851651-771,62982198995i</v>
      </c>
      <c r="L48" s="19">
        <f t="shared" si="42"/>
        <v>0.30338172347611847</v>
      </c>
      <c r="M48" s="47">
        <f t="shared" si="43"/>
        <v>0.74333441088267416</v>
      </c>
      <c r="N48" s="58">
        <f t="shared" si="29"/>
        <v>65</v>
      </c>
      <c r="O48" s="50" t="str">
        <f t="shared" si="9"/>
        <v>556,549288223779-221,681015764277i</v>
      </c>
      <c r="P48" s="50" t="str">
        <f t="shared" si="10"/>
        <v>1,81403992934542-0,918146917865372i</v>
      </c>
      <c r="Q48" s="48" t="str">
        <f t="shared" si="30"/>
        <v>409,717080426162-702,32557359278i</v>
      </c>
      <c r="R48" s="48" t="str">
        <f t="shared" si="31"/>
        <v>1233,45052145032-702,32557359278i</v>
      </c>
      <c r="S48" s="50">
        <f t="shared" si="32"/>
        <v>0.67184098665239234</v>
      </c>
      <c r="T48" s="21" t="str">
        <f t="shared" si="44"/>
        <v>320,068489423741-3236,64361919979i</v>
      </c>
      <c r="U48" s="21" t="str">
        <f t="shared" si="45"/>
        <v>132,023737155385-2060,65745865869i</v>
      </c>
      <c r="V48" s="21" t="str">
        <f t="shared" si="46"/>
        <v>182,578205112319-573,35090373536i</v>
      </c>
      <c r="W48" s="21">
        <f t="shared" si="47"/>
        <v>0.44098123105251841</v>
      </c>
      <c r="X48" s="51">
        <f t="shared" si="48"/>
        <v>0.67184098665239234</v>
      </c>
      <c r="Y48" s="59">
        <f t="shared" si="33"/>
        <v>65</v>
      </c>
      <c r="Z48" s="23" t="str">
        <f t="shared" si="18"/>
        <v>811,963679461589-613,024095901179i</v>
      </c>
      <c r="AA48" s="23" t="str">
        <f t="shared" si="19"/>
        <v>2,88464284988028-2,4824221823614i</v>
      </c>
      <c r="AB48" s="22" t="str">
        <f t="shared" si="34"/>
        <v>492,531845499814+2166,91538312136i</v>
      </c>
      <c r="AC48" s="22" t="str">
        <f t="shared" si="35"/>
        <v>1316,26528652397+2166,91538312136i</v>
      </c>
      <c r="AD48" s="23">
        <f t="shared" si="36"/>
        <v>0.23179043787715736</v>
      </c>
      <c r="AE48" s="23" t="str">
        <f t="shared" si="49"/>
        <v>297,292546212161-2641,67985814692i</v>
      </c>
      <c r="AF48" s="23" t="str">
        <f t="shared" si="50"/>
        <v>156,353341293055-1900,46423890235i</v>
      </c>
      <c r="AG48" s="23" t="str">
        <f t="shared" si="51"/>
        <v>291,16525584488-751,4349235664i</v>
      </c>
      <c r="AH48" s="23">
        <f t="shared" si="52"/>
        <v>0.45299963087849093</v>
      </c>
      <c r="AI48" s="45">
        <f t="shared" si="37"/>
        <v>0.45299963087849093</v>
      </c>
      <c r="AJ48" s="61">
        <f t="shared" si="38"/>
        <v>65</v>
      </c>
    </row>
    <row r="49" spans="2:36">
      <c r="B49">
        <v>66</v>
      </c>
      <c r="C49" s="3">
        <f t="shared" si="27"/>
        <v>414.69023027385271</v>
      </c>
      <c r="D49" s="19" t="str">
        <f t="shared" si="0"/>
        <v>555,159953648789-219,552292831782i</v>
      </c>
      <c r="E49" s="19" t="str">
        <f t="shared" si="1"/>
        <v>1,83595631081653-0,923517356216712i</v>
      </c>
      <c r="F49" s="18" t="str">
        <f t="shared" si="2"/>
        <v>407,31816793778+620,025063867624i</v>
      </c>
      <c r="G49" s="18" t="str">
        <f t="shared" si="3"/>
        <v>1231,05160896194+620,025063867624i</v>
      </c>
      <c r="H49" s="19">
        <f t="shared" si="28"/>
        <v>0.7103354784512208</v>
      </c>
      <c r="I49" s="19" t="str">
        <f t="shared" si="39"/>
        <v>315,911663374414-3190,27361313875i</v>
      </c>
      <c r="J49" s="19" t="str">
        <f t="shared" si="40"/>
        <v>130,245708983537-2029,9411354064i</v>
      </c>
      <c r="K49" s="19" t="str">
        <f t="shared" si="41"/>
        <v>171,070643964756-721,08230432737i</v>
      </c>
      <c r="L49" s="19">
        <f t="shared" si="42"/>
        <v>0.32779855648978795</v>
      </c>
      <c r="M49" s="47">
        <f t="shared" si="43"/>
        <v>0.7103354784512208</v>
      </c>
      <c r="N49" s="58">
        <f t="shared" si="29"/>
        <v>66</v>
      </c>
      <c r="O49" s="50" t="str">
        <f t="shared" si="9"/>
        <v>555,159953648789-219,552292831782i</v>
      </c>
      <c r="P49" s="50" t="str">
        <f t="shared" si="10"/>
        <v>1,83595631081653-0,923517356216712i</v>
      </c>
      <c r="Q49" s="48" t="str">
        <f t="shared" si="30"/>
        <v>407,31816793778-610,62637783438i</v>
      </c>
      <c r="R49" s="48" t="str">
        <f t="shared" si="31"/>
        <v>1231,05160896194-610,62637783438i</v>
      </c>
      <c r="S49" s="50">
        <f t="shared" si="32"/>
        <v>0.71468641364134089</v>
      </c>
      <c r="T49" s="21" t="str">
        <f t="shared" si="44"/>
        <v>315,911663374414-3190,27361313875i</v>
      </c>
      <c r="U49" s="21" t="str">
        <f t="shared" si="45"/>
        <v>130,245708983537-2029,9411354064i</v>
      </c>
      <c r="V49" s="21" t="str">
        <f t="shared" si="46"/>
        <v>181,187573164789-519,75294117656i</v>
      </c>
      <c r="W49" s="21">
        <f t="shared" si="47"/>
        <v>0.48001511437855282</v>
      </c>
      <c r="X49" s="51">
        <f t="shared" si="48"/>
        <v>0.71468641364134089</v>
      </c>
      <c r="Y49" s="59">
        <f t="shared" si="33"/>
        <v>66</v>
      </c>
      <c r="Z49" s="23" t="str">
        <f t="shared" si="18"/>
        <v>808,121692502077-607,137446353772i</v>
      </c>
      <c r="AA49" s="23" t="str">
        <f t="shared" si="19"/>
        <v>2,91282141757847-2,49694240241874i</v>
      </c>
      <c r="AB49" s="22" t="str">
        <f t="shared" si="34"/>
        <v>491,818742216618+2253,66637378817i</v>
      </c>
      <c r="AC49" s="22" t="str">
        <f t="shared" si="35"/>
        <v>1315,55218324078+2253,66637378817i</v>
      </c>
      <c r="AD49" s="23">
        <f t="shared" si="36"/>
        <v>0.21862844615907095</v>
      </c>
      <c r="AE49" s="23" t="str">
        <f t="shared" si="49"/>
        <v>296,059410655023-2602,40291200282i</v>
      </c>
      <c r="AF49" s="23" t="str">
        <f t="shared" si="50"/>
        <v>155,69061764686-1871,61000353934i</v>
      </c>
      <c r="AG49" s="23" t="str">
        <f t="shared" si="51"/>
        <v>291,535588796865-704,9033141213i</v>
      </c>
      <c r="AH49" s="23">
        <f t="shared" si="52"/>
        <v>0.4843328728345031</v>
      </c>
      <c r="AI49" s="45">
        <f t="shared" si="37"/>
        <v>0.4843328728345031</v>
      </c>
      <c r="AJ49" s="61">
        <f t="shared" si="38"/>
        <v>66</v>
      </c>
    </row>
    <row r="50" spans="2:36">
      <c r="B50">
        <v>67</v>
      </c>
      <c r="C50" s="3">
        <f t="shared" si="27"/>
        <v>420.97341558103227</v>
      </c>
      <c r="D50" s="19" t="str">
        <f t="shared" si="0"/>
        <v>553,804554591203-217,475565520375i</v>
      </c>
      <c r="E50" s="19" t="str">
        <f t="shared" si="1"/>
        <v>1,85783843448752-0,928837739941519i</v>
      </c>
      <c r="F50" s="18" t="str">
        <f t="shared" si="2"/>
        <v>404,982367546821+691,894063693728i</v>
      </c>
      <c r="G50" s="18" t="str">
        <f t="shared" si="3"/>
        <v>1228,71580857098+691,894063693728i</v>
      </c>
      <c r="H50" s="19">
        <f t="shared" si="28"/>
        <v>0.67677090066752932</v>
      </c>
      <c r="I50" s="19" t="str">
        <f t="shared" si="39"/>
        <v>311,860561549045-3145,23164740913i</v>
      </c>
      <c r="J50" s="19" t="str">
        <f t="shared" si="40"/>
        <v>128,514864740077-2000,10847146343i</v>
      </c>
      <c r="K50" s="19" t="str">
        <f t="shared" si="41"/>
        <v>169,647916809272-671,41844597411i</v>
      </c>
      <c r="L50" s="19">
        <f t="shared" si="42"/>
        <v>0.35424941059811954</v>
      </c>
      <c r="M50" s="47">
        <f t="shared" si="43"/>
        <v>0.67677090066752932</v>
      </c>
      <c r="N50" s="58">
        <f t="shared" si="29"/>
        <v>67</v>
      </c>
      <c r="O50" s="50" t="str">
        <f t="shared" si="9"/>
        <v>553,804554591203-217,475565520375i</v>
      </c>
      <c r="P50" s="50" t="str">
        <f t="shared" si="10"/>
        <v>1,85783843448752-0,928837739941519i</v>
      </c>
      <c r="Q50" s="48" t="str">
        <f t="shared" si="30"/>
        <v>404,982367546821-520,38944604258i</v>
      </c>
      <c r="R50" s="48" t="str">
        <f t="shared" si="31"/>
        <v>1228,71580857098-520,38944604258i</v>
      </c>
      <c r="S50" s="50">
        <f t="shared" si="32"/>
        <v>0.75579655057258499</v>
      </c>
      <c r="T50" s="21" t="str">
        <f t="shared" si="44"/>
        <v>311,860561549045-3145,23164740913i</v>
      </c>
      <c r="U50" s="21" t="str">
        <f t="shared" si="45"/>
        <v>128,514864740077-2000,10847146343i</v>
      </c>
      <c r="V50" s="21" t="str">
        <f t="shared" si="46"/>
        <v>179,84120127517-467,03863792708i</v>
      </c>
      <c r="W50" s="21">
        <f t="shared" si="47"/>
        <v>0.52140059541613504</v>
      </c>
      <c r="X50" s="51">
        <f t="shared" si="48"/>
        <v>0.75579655057258499</v>
      </c>
      <c r="Y50" s="59">
        <f t="shared" si="33"/>
        <v>67</v>
      </c>
      <c r="Z50" s="23" t="str">
        <f t="shared" si="18"/>
        <v>804,373548895838-601,394582545074i</v>
      </c>
      <c r="AA50" s="23" t="str">
        <f t="shared" si="19"/>
        <v>2,94090736140429-2,51132728823618i</v>
      </c>
      <c r="AB50" s="22" t="str">
        <f t="shared" si="34"/>
        <v>491,122048481838+2339,64666119045i</v>
      </c>
      <c r="AC50" s="22" t="str">
        <f t="shared" si="35"/>
        <v>1314,855489506+2339,64666119045i</v>
      </c>
      <c r="AD50" s="23">
        <f t="shared" si="36"/>
        <v>0.20653716001027334</v>
      </c>
      <c r="AE50" s="23" t="str">
        <f t="shared" si="49"/>
        <v>294,847759079915-2564,27677337068i</v>
      </c>
      <c r="AF50" s="23" t="str">
        <f t="shared" si="50"/>
        <v>155,040222814523-1843,59793067818i</v>
      </c>
      <c r="AG50" s="23" t="str">
        <f t="shared" si="51"/>
        <v>291,91045357477-659,21386717805i</v>
      </c>
      <c r="AH50" s="23">
        <f t="shared" si="52"/>
        <v>0.51718548827357247</v>
      </c>
      <c r="AI50" s="45">
        <f t="shared" si="37"/>
        <v>0.51718548827357247</v>
      </c>
      <c r="AJ50" s="61">
        <f t="shared" si="38"/>
        <v>67</v>
      </c>
    </row>
    <row r="51" spans="2:36">
      <c r="B51">
        <v>68</v>
      </c>
      <c r="C51" s="3">
        <f t="shared" si="27"/>
        <v>427.25660088821189</v>
      </c>
      <c r="D51" s="19" t="str">
        <f t="shared" si="0"/>
        <v>552,481773950512-215,448815783351i</v>
      </c>
      <c r="E51" s="19" t="str">
        <f t="shared" si="1"/>
        <v>1,87968712391622-0,934109272353498i</v>
      </c>
      <c r="F51" s="18" t="str">
        <f t="shared" si="2"/>
        <v>402,707388503911+762,90486686627i</v>
      </c>
      <c r="G51" s="18" t="str">
        <f t="shared" si="3"/>
        <v>1226,44082952807+762,90486686627i</v>
      </c>
      <c r="H51" s="19">
        <f t="shared" si="28"/>
        <v>0.64327299666640092</v>
      </c>
      <c r="I51" s="19" t="str">
        <f t="shared" si="39"/>
        <v>307,911354975507-3101,46024184024i</v>
      </c>
      <c r="J51" s="19" t="str">
        <f t="shared" si="40"/>
        <v>126,829452204094-1971,12099718684i</v>
      </c>
      <c r="K51" s="19" t="str">
        <f t="shared" si="41"/>
        <v>168,268330432558-622,59977728723i</v>
      </c>
      <c r="L51" s="19">
        <f t="shared" si="42"/>
        <v>0.38279676441703436</v>
      </c>
      <c r="M51" s="47">
        <f t="shared" si="43"/>
        <v>0.64327299666640092</v>
      </c>
      <c r="N51" s="58">
        <f t="shared" si="29"/>
        <v>68</v>
      </c>
      <c r="O51" s="50" t="str">
        <f t="shared" si="9"/>
        <v>552,481773950512-215,448815783351i</v>
      </c>
      <c r="P51" s="50" t="str">
        <f t="shared" si="10"/>
        <v>1,87968712391622-0,934109272353498i</v>
      </c>
      <c r="Q51" s="48" t="str">
        <f t="shared" si="30"/>
        <v>402,707388503911-431,55094419744i</v>
      </c>
      <c r="R51" s="48" t="str">
        <f t="shared" si="31"/>
        <v>1226,44082952807-431,55094419744i</v>
      </c>
      <c r="S51" s="50">
        <f t="shared" si="32"/>
        <v>0.79388852707733704</v>
      </c>
      <c r="T51" s="21" t="str">
        <f t="shared" si="44"/>
        <v>307,911354975507-3101,46024184024i</v>
      </c>
      <c r="U51" s="21" t="str">
        <f t="shared" si="45"/>
        <v>126,829452204094-1971,12099718684i</v>
      </c>
      <c r="V51" s="21" t="str">
        <f t="shared" si="46"/>
        <v>178,53740244355-415,16952434397i</v>
      </c>
      <c r="W51" s="21">
        <f t="shared" si="47"/>
        <v>0.56461953019083477</v>
      </c>
      <c r="X51" s="51">
        <f t="shared" si="48"/>
        <v>0.79388852707733704</v>
      </c>
      <c r="Y51" s="59">
        <f t="shared" si="33"/>
        <v>68</v>
      </c>
      <c r="Z51" s="23" t="str">
        <f t="shared" si="18"/>
        <v>800,715606407894-595,789923883286i</v>
      </c>
      <c r="AA51" s="23" t="str">
        <f t="shared" si="19"/>
        <v>2,9689029080365-2,52558009325018i</v>
      </c>
      <c r="AB51" s="22" t="str">
        <f t="shared" si="34"/>
        <v>490,441368786187+2424,89012196672i</v>
      </c>
      <c r="AC51" s="22" t="str">
        <f t="shared" si="35"/>
        <v>1314,17480981035+2424,89012196672i</v>
      </c>
      <c r="AD51" s="23">
        <f t="shared" si="36"/>
        <v>0.19541131387428301</v>
      </c>
      <c r="AE51" s="23" t="str">
        <f t="shared" si="49"/>
        <v>293,657105503699-2527,25077562836i</v>
      </c>
      <c r="AF51" s="23" t="str">
        <f t="shared" si="50"/>
        <v>154,40188323312-1816,39092469156i</v>
      </c>
      <c r="AG51" s="23" t="str">
        <f t="shared" si="51"/>
        <v>292,289750538335-614,32948710934i</v>
      </c>
      <c r="AH51" s="23">
        <f t="shared" si="52"/>
        <v>0.55143981982652823</v>
      </c>
      <c r="AI51" s="45">
        <f t="shared" si="37"/>
        <v>0.55143981982652823</v>
      </c>
      <c r="AJ51" s="61">
        <f t="shared" si="38"/>
        <v>68</v>
      </c>
    </row>
    <row r="52" spans="2:36">
      <c r="B52">
        <v>69</v>
      </c>
      <c r="C52" s="3">
        <f t="shared" si="27"/>
        <v>433.53978619539146</v>
      </c>
      <c r="D52" s="19" t="str">
        <f t="shared" si="0"/>
        <v>551,190364142835-213,470132086612i</v>
      </c>
      <c r="E52" s="19" t="str">
        <f t="shared" si="1"/>
        <v>1,90150317109408-0,939333110644142i</v>
      </c>
      <c r="F52" s="18" t="str">
        <f t="shared" si="2"/>
        <v>400,49104938978+833,094140121961i</v>
      </c>
      <c r="G52" s="18" t="str">
        <f t="shared" si="3"/>
        <v>1224,22449041394+833,094140121961i</v>
      </c>
      <c r="H52" s="19">
        <f t="shared" si="28"/>
        <v>0.61033835640050915</v>
      </c>
      <c r="I52" s="19" t="str">
        <f t="shared" si="39"/>
        <v>304,060396975051-3058,90521324481i</v>
      </c>
      <c r="J52" s="19" t="str">
        <f t="shared" si="40"/>
        <v>125,187804118623-1942,94245560055i</v>
      </c>
      <c r="K52" s="19" t="str">
        <f t="shared" si="41"/>
        <v>166,930267931147-574,59004129066i</v>
      </c>
      <c r="L52" s="19">
        <f t="shared" si="42"/>
        <v>0.41345274027783252</v>
      </c>
      <c r="M52" s="47">
        <f t="shared" si="43"/>
        <v>0.61033835640050915</v>
      </c>
      <c r="N52" s="58">
        <f t="shared" si="29"/>
        <v>69</v>
      </c>
      <c r="O52" s="50" t="str">
        <f t="shared" si="9"/>
        <v>551,190364142835-213,470132086612i</v>
      </c>
      <c r="P52" s="50" t="str">
        <f t="shared" si="10"/>
        <v>1,90150317109408-0,939333110644142i</v>
      </c>
      <c r="Q52" s="48" t="str">
        <f t="shared" si="30"/>
        <v>400,49104938978-344,05071715822i</v>
      </c>
      <c r="R52" s="48" t="str">
        <f t="shared" si="31"/>
        <v>1224,22449041394-344,05071715822i</v>
      </c>
      <c r="S52" s="50">
        <f t="shared" si="32"/>
        <v>0.82761450735503961</v>
      </c>
      <c r="T52" s="21" t="str">
        <f t="shared" si="44"/>
        <v>304,060396975051-3058,90521324481i</v>
      </c>
      <c r="U52" s="21" t="str">
        <f t="shared" si="45"/>
        <v>125,187804118623-1942,94245560055i</v>
      </c>
      <c r="V52" s="21" t="str">
        <f t="shared" si="46"/>
        <v>177,274572244688-364,10934345117i</v>
      </c>
      <c r="W52" s="21">
        <f t="shared" si="47"/>
        <v>0.60887318811131319</v>
      </c>
      <c r="X52" s="51">
        <f t="shared" si="48"/>
        <v>0.82761450735503961</v>
      </c>
      <c r="Y52" s="59">
        <f t="shared" si="33"/>
        <v>69</v>
      </c>
      <c r="Z52" s="23" t="str">
        <f t="shared" si="18"/>
        <v>797,14441504061-590,318184320535i</v>
      </c>
      <c r="AA52" s="23" t="str">
        <f t="shared" si="19"/>
        <v>2,99681019880679-2,53970394619511i</v>
      </c>
      <c r="AB52" s="22" t="str">
        <f t="shared" si="34"/>
        <v>489,776319854614+2509,42867013525i</v>
      </c>
      <c r="AC52" s="22" t="str">
        <f t="shared" si="35"/>
        <v>1313,50976087877+2509,42867013525i</v>
      </c>
      <c r="AD52" s="23">
        <f t="shared" si="36"/>
        <v>0.18515669875916552</v>
      </c>
      <c r="AE52" s="23" t="str">
        <f t="shared" si="49"/>
        <v>292,486976300713-2491,27718966307i</v>
      </c>
      <c r="AF52" s="23" t="str">
        <f t="shared" si="50"/>
        <v>153,775332380593-1789,95404052319i</v>
      </c>
      <c r="AG52" s="23" t="str">
        <f t="shared" si="51"/>
        <v>292,673380716766-570,21522885888i</v>
      </c>
      <c r="AH52" s="23">
        <f t="shared" si="52"/>
        <v>0.58692233101761992</v>
      </c>
      <c r="AI52" s="45">
        <f t="shared" si="37"/>
        <v>0.58692233101761992</v>
      </c>
      <c r="AJ52" s="61">
        <f t="shared" si="38"/>
        <v>69</v>
      </c>
    </row>
    <row r="53" spans="2:36">
      <c r="B53">
        <v>70</v>
      </c>
      <c r="C53" s="3">
        <f t="shared" si="27"/>
        <v>439.82297150257102</v>
      </c>
      <c r="D53" s="19" t="str">
        <f t="shared" si="0"/>
        <v>549,929142488622-211,537702341741i</v>
      </c>
      <c r="E53" s="19" t="str">
        <f t="shared" si="1"/>
        <v>1,92328733809406-0,944510368290637i</v>
      </c>
      <c r="F53" s="18" t="str">
        <f t="shared" si="2"/>
        <v>398,331271636837+902,496475415511i</v>
      </c>
      <c r="G53" s="18" t="str">
        <f t="shared" si="3"/>
        <v>1222,064712661+902,496475415511i</v>
      </c>
      <c r="H53" s="19">
        <f t="shared" si="28"/>
        <v>0.57833963375627273</v>
      </c>
      <c r="I53" s="19" t="str">
        <f t="shared" si="39"/>
        <v>300,304212374794-3017,51544134819i</v>
      </c>
      <c r="J53" s="19" t="str">
        <f t="shared" si="40"/>
        <v>123,58833310213-1915,53864508421i</v>
      </c>
      <c r="K53" s="19" t="str">
        <f t="shared" si="41"/>
        <v>165,632190459017-527,35503636403i</v>
      </c>
      <c r="L53" s="19">
        <f t="shared" si="42"/>
        <v>0.44615734700835064</v>
      </c>
      <c r="M53" s="47">
        <f t="shared" si="43"/>
        <v>0.57833963375627273</v>
      </c>
      <c r="N53" s="58">
        <f t="shared" si="29"/>
        <v>70</v>
      </c>
      <c r="O53" s="50" t="str">
        <f t="shared" si="9"/>
        <v>549,929142488622-211,537702341741i</v>
      </c>
      <c r="P53" s="50" t="str">
        <f t="shared" si="10"/>
        <v>1,92328733809406-0,944510368290637i</v>
      </c>
      <c r="Q53" s="48" t="str">
        <f t="shared" si="30"/>
        <v>398,331271636837-257,83202676067i</v>
      </c>
      <c r="R53" s="48" t="str">
        <f t="shared" si="31"/>
        <v>1222,064712661-257,83202676067i</v>
      </c>
      <c r="S53" s="50">
        <f t="shared" si="32"/>
        <v>0.8556687356722138</v>
      </c>
      <c r="T53" s="21" t="str">
        <f t="shared" si="44"/>
        <v>300,304212374794-3017,51544134819i</v>
      </c>
      <c r="U53" s="21" t="str">
        <f t="shared" si="45"/>
        <v>123,58833310213-1915,53864508421i</v>
      </c>
      <c r="V53" s="21" t="str">
        <f t="shared" si="46"/>
        <v>176,05118386027-313,82389362832i</v>
      </c>
      <c r="W53" s="21">
        <f t="shared" si="47"/>
        <v>0.65304438364942352</v>
      </c>
      <c r="X53" s="51">
        <f t="shared" si="48"/>
        <v>0.8556687356722138</v>
      </c>
      <c r="Y53" s="59">
        <f t="shared" si="33"/>
        <v>70</v>
      </c>
      <c r="Z53" s="23" t="str">
        <f t="shared" si="18"/>
        <v>793,656704279088-584,974352810392i</v>
      </c>
      <c r="AA53" s="23" t="str">
        <f t="shared" si="19"/>
        <v>3,02463129415543-2,55370185761361i</v>
      </c>
      <c r="AB53" s="22" t="str">
        <f t="shared" si="34"/>
        <v>489,126530292949+2593,29239731815i</v>
      </c>
      <c r="AC53" s="22" t="str">
        <f t="shared" si="35"/>
        <v>1312,85997131711+2593,29239731815i</v>
      </c>
      <c r="AD53" s="23">
        <f t="shared" si="36"/>
        <v>0.17568913705586442</v>
      </c>
      <c r="AE53" s="23" t="str">
        <f t="shared" si="49"/>
        <v>291,336910068498-2456,31101390424i</v>
      </c>
      <c r="AF53" s="23" t="str">
        <f t="shared" si="50"/>
        <v>153,160310690097-1764,25432999276i</v>
      </c>
      <c r="AG53" s="23" t="str">
        <f t="shared" si="51"/>
        <v>293,061246045138-526,83814424635i</v>
      </c>
      <c r="AH53" s="23">
        <f t="shared" si="52"/>
        <v>0.62339573985283103</v>
      </c>
      <c r="AI53" s="45">
        <f t="shared" si="37"/>
        <v>0.62339573985283103</v>
      </c>
      <c r="AJ53" s="61">
        <f t="shared" si="38"/>
        <v>70</v>
      </c>
    </row>
    <row r="54" spans="2:36">
      <c r="B54">
        <v>71</v>
      </c>
      <c r="C54" s="3">
        <f t="shared" si="27"/>
        <v>446.10615680975064</v>
      </c>
      <c r="D54" s="19" t="str">
        <f t="shared" si="0"/>
        <v>548,696986967162-209,649807401133i</v>
      </c>
      <c r="E54" s="19" t="str">
        <f t="shared" si="1"/>
        <v>1,94504035861044-0,949642117305574i</v>
      </c>
      <c r="F54" s="18" t="str">
        <f t="shared" si="2"/>
        <v>396,226073509393+971,144535212219i</v>
      </c>
      <c r="G54" s="18" t="str">
        <f t="shared" si="3"/>
        <v>1219,95951453355+971,144535212219i</v>
      </c>
      <c r="H54" s="19">
        <f t="shared" si="28"/>
        <v>0.54754197711932828</v>
      </c>
      <c r="I54" s="19" t="str">
        <f t="shared" si="39"/>
        <v>296,639487483666-2977,24265442765i</v>
      </c>
      <c r="J54" s="19" t="str">
        <f t="shared" si="40"/>
        <v>122,029526922842-1888,87727531839i</v>
      </c>
      <c r="K54" s="19" t="str">
        <f t="shared" si="41"/>
        <v>164,372632592509-480,86247218792i</v>
      </c>
      <c r="L54" s="19">
        <f t="shared" si="42"/>
        <v>0.48075242099855831</v>
      </c>
      <c r="M54" s="47">
        <f t="shared" si="43"/>
        <v>0.54754197711932828</v>
      </c>
      <c r="N54" s="58">
        <f t="shared" si="29"/>
        <v>71</v>
      </c>
      <c r="O54" s="50" t="str">
        <f t="shared" si="9"/>
        <v>548,696986967162-209,649807401133i</v>
      </c>
      <c r="P54" s="50" t="str">
        <f t="shared" si="10"/>
        <v>1,94504035861044-0,949642117305574i</v>
      </c>
      <c r="Q54" s="48" t="str">
        <f t="shared" si="30"/>
        <v>396,226073509393-172,84131200373i</v>
      </c>
      <c r="R54" s="48" t="str">
        <f t="shared" si="31"/>
        <v>1219,95951453355-172,84131200373i</v>
      </c>
      <c r="S54" s="50">
        <f t="shared" si="32"/>
        <v>0.87691196398491633</v>
      </c>
      <c r="T54" s="21" t="str">
        <f t="shared" si="44"/>
        <v>296,639487483666-2977,24265442765i</v>
      </c>
      <c r="U54" s="21" t="str">
        <f t="shared" si="45"/>
        <v>122,029526922842-1888,87727531839i</v>
      </c>
      <c r="V54" s="21" t="str">
        <f t="shared" si="46"/>
        <v>174,865783466274-264,28088455599i</v>
      </c>
      <c r="W54" s="21">
        <f t="shared" si="47"/>
        <v>0.69569184384616567</v>
      </c>
      <c r="X54" s="51">
        <f t="shared" si="48"/>
        <v>0.87691196398491633</v>
      </c>
      <c r="Y54" s="59">
        <f t="shared" si="33"/>
        <v>71</v>
      </c>
      <c r="Z54" s="23" t="str">
        <f t="shared" si="18"/>
        <v>790,249371350962-579,753675319664i</v>
      </c>
      <c r="AA54" s="23" t="str">
        <f t="shared" si="19"/>
        <v>3,05236817779431-2,56757672593927i</v>
      </c>
      <c r="AB54" s="22" t="str">
        <f t="shared" si="34"/>
        <v>488,491640232638+2676,5097011088i</v>
      </c>
      <c r="AC54" s="22" t="str">
        <f t="shared" si="35"/>
        <v>1312,2250812568+2676,5097011088i</v>
      </c>
      <c r="AD54" s="23">
        <f t="shared" si="36"/>
        <v>0.16693347629161837</v>
      </c>
      <c r="AE54" s="23" t="str">
        <f t="shared" si="49"/>
        <v>290,206457459615-2422,30978211492i</v>
      </c>
      <c r="AF54" s="23" t="str">
        <f t="shared" si="50"/>
        <v>152,556565446607-1739,26070109781i</v>
      </c>
      <c r="AG54" s="23" t="str">
        <f t="shared" si="51"/>
        <v>293,453249562425-484,16714126931i</v>
      </c>
      <c r="AH54" s="23">
        <f t="shared" si="52"/>
        <v>0.66055256179739641</v>
      </c>
      <c r="AI54" s="45">
        <f t="shared" si="37"/>
        <v>0.66055256179739641</v>
      </c>
      <c r="AJ54" s="61">
        <f t="shared" si="38"/>
        <v>71</v>
      </c>
    </row>
    <row r="55" spans="2:36">
      <c r="B55">
        <v>72</v>
      </c>
      <c r="C55" s="3">
        <f t="shared" si="27"/>
        <v>452.38934211693021</v>
      </c>
      <c r="D55" s="19" t="str">
        <f t="shared" si="0"/>
        <v>547,492832304075-207,804815063274i</v>
      </c>
      <c r="E55" s="19" t="str">
        <f t="shared" si="1"/>
        <v>1,96676293939883-0,954729390340971i</v>
      </c>
      <c r="F55" s="18" t="str">
        <f t="shared" si="2"/>
        <v>394,173564505427+1039,06918571308i</v>
      </c>
      <c r="G55" s="18" t="str">
        <f t="shared" si="3"/>
        <v>1217,90700552959+1039,06918571308i</v>
      </c>
      <c r="H55" s="19">
        <f t="shared" si="28"/>
        <v>0.51812104404291581</v>
      </c>
      <c r="I55" s="19" t="str">
        <f t="shared" si="39"/>
        <v>293,063060769057-2938,04123274964i</v>
      </c>
      <c r="J55" s="19" t="str">
        <f t="shared" si="40"/>
        <v>120,509944105964-1862,92783519936i</v>
      </c>
      <c r="K55" s="19" t="str">
        <f t="shared" si="41"/>
        <v>163,15019802241-435,0818376586i</v>
      </c>
      <c r="L55" s="19">
        <f t="shared" si="42"/>
        <v>0.51695235178560595</v>
      </c>
      <c r="M55" s="47">
        <f t="shared" si="43"/>
        <v>0.51812104404291581</v>
      </c>
      <c r="N55" s="58">
        <f t="shared" si="29"/>
        <v>72</v>
      </c>
      <c r="O55" s="50" t="str">
        <f t="shared" si="9"/>
        <v>547,492832304075-207,804815063274i</v>
      </c>
      <c r="P55" s="50" t="str">
        <f t="shared" si="10"/>
        <v>1,96676293939883-0,954729390340971i</v>
      </c>
      <c r="Q55" s="48" t="str">
        <f t="shared" si="30"/>
        <v>394,173564505427-89,0279691804201i</v>
      </c>
      <c r="R55" s="48" t="str">
        <f t="shared" si="31"/>
        <v>1217,90700552959-89,0279691804201i</v>
      </c>
      <c r="S55" s="50">
        <f t="shared" si="32"/>
        <v>0.89049342144036137</v>
      </c>
      <c r="T55" s="21" t="str">
        <f t="shared" si="44"/>
        <v>293,063060769057-2938,04123274964i</v>
      </c>
      <c r="U55" s="21" t="str">
        <f t="shared" si="45"/>
        <v>120,509944105964-1862,92783519936i</v>
      </c>
      <c r="V55" s="21" t="str">
        <f t="shared" si="46"/>
        <v>173,716985946079-215,44980513044i</v>
      </c>
      <c r="W55" s="21">
        <f t="shared" si="47"/>
        <v>0.73509686662496465</v>
      </c>
      <c r="X55" s="51">
        <f t="shared" si="48"/>
        <v>0.89049342144036137</v>
      </c>
      <c r="Y55" s="59">
        <f t="shared" si="33"/>
        <v>72</v>
      </c>
      <c r="Z55" s="23" t="str">
        <f t="shared" si="18"/>
        <v>786,919470406952-574,651638250945i</v>
      </c>
      <c r="AA55" s="23" t="str">
        <f t="shared" si="19"/>
        <v>3,08002276060032-2,58133134318524i</v>
      </c>
      <c r="AB55" s="22" t="str">
        <f t="shared" si="34"/>
        <v>487,871300976189+2759,10740273612i</v>
      </c>
      <c r="AC55" s="22" t="str">
        <f t="shared" si="35"/>
        <v>1311,60474200035+2759,10740273612i</v>
      </c>
      <c r="AD55" s="23">
        <f t="shared" si="36"/>
        <v>0.15882263631189708</v>
      </c>
      <c r="AE55" s="23" t="str">
        <f t="shared" si="49"/>
        <v>289,09518098636-2389,23338721403i</v>
      </c>
      <c r="AF55" s="23" t="str">
        <f t="shared" si="50"/>
        <v>151,96385066939-1714,9437890481i</v>
      </c>
      <c r="AG55" s="23" t="str">
        <f t="shared" si="51"/>
        <v>293,849295576364-442,17285513751i</v>
      </c>
      <c r="AH55" s="23">
        <f t="shared" si="52"/>
        <v>0.69801115447075968</v>
      </c>
      <c r="AI55" s="45">
        <f t="shared" si="37"/>
        <v>0.69801115447075968</v>
      </c>
      <c r="AJ55" s="61">
        <f t="shared" si="38"/>
        <v>72</v>
      </c>
    </row>
    <row r="56" spans="2:36">
      <c r="B56">
        <v>73</v>
      </c>
      <c r="C56" s="3">
        <f t="shared" si="27"/>
        <v>458.67252742410977</v>
      </c>
      <c r="D56" s="19" t="str">
        <f t="shared" si="0"/>
        <v>546,315666361427-206,001174541708i</v>
      </c>
      <c r="E56" s="19" t="str">
        <f t="shared" si="1"/>
        <v>1,98845576162409-0,959773182657893i</v>
      </c>
      <c r="F56" s="18" t="str">
        <f t="shared" si="2"/>
        <v>392,171940145116+1106,29961916693i</v>
      </c>
      <c r="G56" s="18" t="str">
        <f t="shared" si="3"/>
        <v>1215,90538116927+1106,29961916693i</v>
      </c>
      <c r="H56" s="19">
        <f t="shared" si="28"/>
        <v>0.49018056345412264</v>
      </c>
      <c r="I56" s="19" t="str">
        <f t="shared" si="39"/>
        <v>289,571914177204-2899,86802810206i</v>
      </c>
      <c r="J56" s="19" t="str">
        <f t="shared" si="40"/>
        <v>119,028209846587-1837,66147157779i</v>
      </c>
      <c r="K56" s="19" t="str">
        <f t="shared" si="41"/>
        <v>161,963555546434-389,98427962674i</v>
      </c>
      <c r="L56" s="19">
        <f t="shared" si="42"/>
        <v>0.5543141248117871</v>
      </c>
      <c r="M56" s="47">
        <f t="shared" si="43"/>
        <v>0.49018056345412264</v>
      </c>
      <c r="N56" s="58">
        <f t="shared" si="29"/>
        <v>73</v>
      </c>
      <c r="O56" s="50" t="str">
        <f t="shared" si="9"/>
        <v>546,315666361427-206,001174541708i</v>
      </c>
      <c r="P56" s="50" t="str">
        <f t="shared" si="10"/>
        <v>1,98845576162409-0,959773182657893i</v>
      </c>
      <c r="Q56" s="48" t="str">
        <f t="shared" si="30"/>
        <v>392,171940145116-6,34415004309994i</v>
      </c>
      <c r="R56" s="48" t="str">
        <f t="shared" si="31"/>
        <v>1215,90538116927-6,34415004309994i</v>
      </c>
      <c r="S56" s="50">
        <f t="shared" si="32"/>
        <v>0.89594683687491816</v>
      </c>
      <c r="T56" s="21" t="str">
        <f t="shared" si="44"/>
        <v>289,571914177204-2899,86802810206i</v>
      </c>
      <c r="U56" s="21" t="str">
        <f t="shared" si="45"/>
        <v>119,028209846587-1837,66147157779i</v>
      </c>
      <c r="V56" s="21" t="str">
        <f t="shared" si="46"/>
        <v>172,603470902677-167,30180220236i</v>
      </c>
      <c r="W56" s="21">
        <f t="shared" si="47"/>
        <v>0.76937803004917116</v>
      </c>
      <c r="X56" s="51">
        <f t="shared" si="48"/>
        <v>0.89594683687491816</v>
      </c>
      <c r="Y56" s="59">
        <f t="shared" si="33"/>
        <v>73</v>
      </c>
      <c r="Z56" s="23" t="str">
        <f t="shared" si="18"/>
        <v>783,66420253826-569,663953147409i</v>
      </c>
      <c r="AA56" s="23" t="str">
        <f t="shared" si="19"/>
        <v>3,10759688426001-2,59496840026958i</v>
      </c>
      <c r="AB56" s="22" t="str">
        <f t="shared" si="34"/>
        <v>487,265174645315+2841,11085505254i</v>
      </c>
      <c r="AC56" s="22" t="str">
        <f t="shared" si="35"/>
        <v>1310,99861566947+2841,11085505254i</v>
      </c>
      <c r="AD56" s="23">
        <f t="shared" si="36"/>
        <v>0.15129672788905968</v>
      </c>
      <c r="AE56" s="23" t="str">
        <f t="shared" si="49"/>
        <v>288,002654803921-2357,04391959077i</v>
      </c>
      <c r="AF56" s="23" t="str">
        <f t="shared" si="50"/>
        <v>151,381926983352-1691,27583790652i</v>
      </c>
      <c r="AG56" s="23" t="str">
        <f t="shared" si="51"/>
        <v>294,249289799593-400,82752991384i</v>
      </c>
      <c r="AH56" s="23">
        <f t="shared" si="52"/>
        <v>0.73531550614034036</v>
      </c>
      <c r="AI56" s="45">
        <f t="shared" si="37"/>
        <v>0.73531550614034036</v>
      </c>
      <c r="AJ56" s="61">
        <f t="shared" si="38"/>
        <v>73</v>
      </c>
    </row>
    <row r="57" spans="2:36">
      <c r="B57">
        <v>74</v>
      </c>
      <c r="C57" s="3">
        <f t="shared" si="27"/>
        <v>464.9557127312894</v>
      </c>
      <c r="D57" s="19" t="str">
        <f t="shared" si="0"/>
        <v>545,164526803263-204,237411356024i</v>
      </c>
      <c r="E57" s="19" t="str">
        <f t="shared" si="1"/>
        <v>2,01011948212356-0,964774453971982i</v>
      </c>
      <c r="F57" s="18" t="str">
        <f t="shared" si="2"/>
        <v>390,219477115238+1172,86346630027i</v>
      </c>
      <c r="G57" s="18" t="str">
        <f t="shared" si="3"/>
        <v>1213,9529181394+1172,86346630027i</v>
      </c>
      <c r="H57" s="19">
        <f t="shared" si="28"/>
        <v>0.46376825894881557</v>
      </c>
      <c r="I57" s="19" t="str">
        <f t="shared" si="39"/>
        <v>286,163165045537-2862,68219790245i</v>
      </c>
      <c r="J57" s="19" t="str">
        <f t="shared" si="40"/>
        <v>117,583012203617-1813,05087779935i</v>
      </c>
      <c r="K57" s="19" t="str">
        <f t="shared" si="41"/>
        <v>160,811435337844-345,54249143801i</v>
      </c>
      <c r="L57" s="19">
        <f t="shared" si="42"/>
        <v>0.59221115638599142</v>
      </c>
      <c r="M57" s="47">
        <f t="shared" si="43"/>
        <v>0.46376825894881557</v>
      </c>
      <c r="N57" s="58">
        <f t="shared" si="29"/>
        <v>74</v>
      </c>
      <c r="O57" s="50" t="str">
        <f t="shared" si="9"/>
        <v>545,164526803263-204,237411356024i</v>
      </c>
      <c r="P57" s="50" t="str">
        <f t="shared" si="10"/>
        <v>2,01011948212356-0,964774453971982i</v>
      </c>
      <c r="Q57" s="48" t="str">
        <f t="shared" si="30"/>
        <v>390,219477115238+75,25542370118i</v>
      </c>
      <c r="R57" s="48" t="str">
        <f t="shared" si="31"/>
        <v>1213,9529181394+75,25542370118i</v>
      </c>
      <c r="S57" s="50">
        <f t="shared" si="32"/>
        <v>0.8932401758595212</v>
      </c>
      <c r="T57" s="21" t="str">
        <f t="shared" si="44"/>
        <v>286,163165045537-2862,68219790245i</v>
      </c>
      <c r="U57" s="21" t="str">
        <f t="shared" si="45"/>
        <v>117,583012203617-1813,05087779935i</v>
      </c>
      <c r="V57" s="21" t="str">
        <f t="shared" si="46"/>
        <v>171,523978945794-119,80956911741i</v>
      </c>
      <c r="W57" s="21">
        <f t="shared" si="47"/>
        <v>0.79667560966913098</v>
      </c>
      <c r="X57" s="51">
        <f t="shared" si="48"/>
        <v>0.8932401758595212</v>
      </c>
      <c r="Y57" s="59">
        <f t="shared" si="33"/>
        <v>74</v>
      </c>
      <c r="Z57" s="23" t="str">
        <f t="shared" si="18"/>
        <v>780,480906555669-564,786542564639i</v>
      </c>
      <c r="AA57" s="23" t="str">
        <f t="shared" si="19"/>
        <v>3,13509232468477-2,60849049200515i</v>
      </c>
      <c r="AB57" s="22" t="str">
        <f t="shared" si="34"/>
        <v>486,672933833482+2922,54404176201i</v>
      </c>
      <c r="AC57" s="22" t="str">
        <f t="shared" si="35"/>
        <v>1310,40637485764+2922,54404176201i</v>
      </c>
      <c r="AD57" s="23">
        <f t="shared" si="36"/>
        <v>0.14430225024157195</v>
      </c>
      <c r="AE57" s="23" t="str">
        <f t="shared" si="49"/>
        <v>286,928464476597-2325,70551853896i</v>
      </c>
      <c r="AF57" s="23" t="str">
        <f t="shared" si="50"/>
        <v>150,810561481709-1668,23059183265i</v>
      </c>
      <c r="AG57" s="23" t="str">
        <f t="shared" si="51"/>
        <v>294,653139460848-360,10490975788i</v>
      </c>
      <c r="AH57" s="23">
        <f t="shared" si="52"/>
        <v>0.7719400268593799</v>
      </c>
      <c r="AI57" s="45">
        <f t="shared" si="37"/>
        <v>0.7719400268593799</v>
      </c>
      <c r="AJ57" s="61">
        <f t="shared" si="38"/>
        <v>74</v>
      </c>
    </row>
    <row r="58" spans="2:36">
      <c r="B58">
        <v>75</v>
      </c>
      <c r="C58" s="3">
        <f t="shared" si="27"/>
        <v>471.23889803846896</v>
      </c>
      <c r="D58" s="19" t="str">
        <f t="shared" si="0"/>
        <v>544,038498012182-202,512122607454i</v>
      </c>
      <c r="E58" s="19" t="str">
        <f t="shared" si="1"/>
        <v>2,03175473459157-0,969734130184292i</v>
      </c>
      <c r="F58" s="18" t="str">
        <f t="shared" si="2"/>
        <v>388,314528741218+1238,7868997848i</v>
      </c>
      <c r="G58" s="18" t="str">
        <f t="shared" si="3"/>
        <v>1212,04796976538+1238,7868997848i</v>
      </c>
      <c r="H58" s="19">
        <f t="shared" si="28"/>
        <v>0.43888957608424073</v>
      </c>
      <c r="I58" s="19" t="str">
        <f t="shared" si="39"/>
        <v>282,834058560204-2826,44505252504i</v>
      </c>
      <c r="J58" s="19" t="str">
        <f t="shared" si="40"/>
        <v>116,173098552369-1789,07019113419i</v>
      </c>
      <c r="K58" s="19" t="str">
        <f t="shared" si="41"/>
        <v>159,692625468204-301,73061036257i</v>
      </c>
      <c r="L58" s="19">
        <f t="shared" si="42"/>
        <v>0.62981758184833447</v>
      </c>
      <c r="M58" s="47">
        <f t="shared" si="43"/>
        <v>0.43888957608424073</v>
      </c>
      <c r="N58" s="58">
        <f t="shared" si="29"/>
        <v>75</v>
      </c>
      <c r="O58" s="50" t="str">
        <f t="shared" si="9"/>
        <v>544,038498012182-202,512122607454i</v>
      </c>
      <c r="P58" s="50" t="str">
        <f t="shared" si="10"/>
        <v>2,03175473459157-0,969734130184292i</v>
      </c>
      <c r="Q58" s="48" t="str">
        <f t="shared" si="30"/>
        <v>388,314528741218+155,81363108704i</v>
      </c>
      <c r="R58" s="48" t="str">
        <f t="shared" si="31"/>
        <v>1212,04796976538+155,81363108704i</v>
      </c>
      <c r="S58" s="50">
        <f t="shared" si="32"/>
        <v>0.88276864240140474</v>
      </c>
      <c r="T58" s="21" t="str">
        <f t="shared" si="44"/>
        <v>282,834058560204-2826,44505252504i</v>
      </c>
      <c r="U58" s="21" t="str">
        <f t="shared" si="45"/>
        <v>116,173098552369-1789,07019113419i</v>
      </c>
      <c r="V58" s="21" t="str">
        <f t="shared" si="46"/>
        <v>170,477308232035-72,94724314574i</v>
      </c>
      <c r="W58" s="21">
        <f t="shared" si="47"/>
        <v>0.81538420247312915</v>
      </c>
      <c r="X58" s="51">
        <f t="shared" si="48"/>
        <v>0.88276864240140474</v>
      </c>
      <c r="Y58" s="59">
        <f t="shared" si="33"/>
        <v>75</v>
      </c>
      <c r="Z58" s="23" t="str">
        <f t="shared" si="18"/>
        <v>777,367050462789-560,015527006027i</v>
      </c>
      <c r="AA58" s="23" t="str">
        <f t="shared" si="19"/>
        <v>3,16251079521351-2,62190012177922i</v>
      </c>
      <c r="AB58" s="22" t="str">
        <f t="shared" si="34"/>
        <v>486,09426126415+3003,42966870553i</v>
      </c>
      <c r="AC58" s="22" t="str">
        <f t="shared" si="35"/>
        <v>1309,82770228831+3003,42966870553i</v>
      </c>
      <c r="AD58" s="23">
        <f t="shared" si="36"/>
        <v>0.1377913684347617</v>
      </c>
      <c r="AE58" s="23" t="str">
        <f t="shared" si="49"/>
        <v>285,872206731255-2295,18423558624i</v>
      </c>
      <c r="AF58" s="23" t="str">
        <f t="shared" si="50"/>
        <v>150,249527582222-1645,78319503225i</v>
      </c>
      <c r="AG58" s="23" t="str">
        <f t="shared" si="51"/>
        <v>295,060753394664-319,98013887539i</v>
      </c>
      <c r="AH58" s="23">
        <f t="shared" si="52"/>
        <v>0.80730041349213033</v>
      </c>
      <c r="AI58" s="45">
        <f t="shared" si="37"/>
        <v>0.80730041349213033</v>
      </c>
      <c r="AJ58" s="61">
        <f t="shared" si="38"/>
        <v>75</v>
      </c>
    </row>
    <row r="59" spans="2:36">
      <c r="B59">
        <v>76</v>
      </c>
      <c r="C59" s="3">
        <f t="shared" si="27"/>
        <v>477.52208334564853</v>
      </c>
      <c r="D59" s="19" t="str">
        <f t="shared" si="0"/>
        <v>542,936708234955-200,823972605434i</v>
      </c>
      <c r="E59" s="19" t="str">
        <f t="shared" si="1"/>
        <v>2,05336213069139-0,974653105005958i</v>
      </c>
      <c r="F59" s="18" t="str">
        <f t="shared" si="2"/>
        <v>386,45552076107+1304,0947295666i</v>
      </c>
      <c r="G59" s="18" t="str">
        <f t="shared" si="3"/>
        <v>1210,18896178523+1304,0947295666i</v>
      </c>
      <c r="H59" s="19">
        <f t="shared" si="28"/>
        <v>0.41551907700934987</v>
      </c>
      <c r="I59" s="19" t="str">
        <f t="shared" si="39"/>
        <v>279,58196071603-2791,11991463197i</v>
      </c>
      <c r="J59" s="19" t="str">
        <f t="shared" si="40"/>
        <v>114,797272275459-1765,69489827828i</v>
      </c>
      <c r="K59" s="19" t="str">
        <f t="shared" si="41"/>
        <v>158,605968664241-258,52412309637i</v>
      </c>
      <c r="L59" s="19">
        <f t="shared" si="42"/>
        <v>0.66611145870547972</v>
      </c>
      <c r="M59" s="47">
        <f t="shared" si="43"/>
        <v>0.41551907700934987</v>
      </c>
      <c r="N59" s="58">
        <f t="shared" si="29"/>
        <v>76</v>
      </c>
      <c r="O59" s="50" t="str">
        <f t="shared" si="9"/>
        <v>542,936708234955-200,823972605434i</v>
      </c>
      <c r="P59" s="50" t="str">
        <f t="shared" si="10"/>
        <v>2,05336213069139-0,974653105005958i</v>
      </c>
      <c r="Q59" s="48" t="str">
        <f t="shared" si="30"/>
        <v>386,45552076107+235,37110914117i</v>
      </c>
      <c r="R59" s="48" t="str">
        <f t="shared" si="31"/>
        <v>1210,18896178523+235,37110914117i</v>
      </c>
      <c r="S59" s="50">
        <f t="shared" si="32"/>
        <v>0.86529392317851961</v>
      </c>
      <c r="T59" s="21" t="str">
        <f t="shared" si="44"/>
        <v>279,58196071603-2791,11991463197i</v>
      </c>
      <c r="U59" s="21" t="str">
        <f t="shared" si="45"/>
        <v>114,797272275459-1765,69489827828i</v>
      </c>
      <c r="V59" s="21" t="str">
        <f t="shared" si="46"/>
        <v>169,462311238086-26,6903109833102i</v>
      </c>
      <c r="W59" s="21">
        <f t="shared" si="47"/>
        <v>0.82438727595585526</v>
      </c>
      <c r="X59" s="51">
        <f t="shared" si="48"/>
        <v>0.86529392317851961</v>
      </c>
      <c r="Y59" s="59">
        <f t="shared" si="33"/>
        <v>76</v>
      </c>
      <c r="Z59" s="23" t="str">
        <f t="shared" si="18"/>
        <v>774,320223562752-555,347212828715i</v>
      </c>
      <c r="AA59" s="23" t="str">
        <f t="shared" si="19"/>
        <v>3,18985394961917-2,63519970594617i</v>
      </c>
      <c r="AB59" s="22" t="str">
        <f t="shared" si="34"/>
        <v>485,528849455682+3083,78924793685i</v>
      </c>
      <c r="AC59" s="22" t="str">
        <f t="shared" si="35"/>
        <v>1309,26229047984+3083,78924793685i</v>
      </c>
      <c r="AD59" s="23">
        <f t="shared" si="36"/>
        <v>0.13172126776835169</v>
      </c>
      <c r="AE59" s="23" t="str">
        <f t="shared" si="49"/>
        <v>284,833489201293-2265,44790862109i</v>
      </c>
      <c r="AF59" s="23" t="str">
        <f t="shared" si="50"/>
        <v>149,698604878739-1623,91009961011i</v>
      </c>
      <c r="AG59" s="23" t="str">
        <f t="shared" si="51"/>
        <v>295,472042112411-280,42966937116i</v>
      </c>
      <c r="AH59" s="23">
        <f t="shared" si="52"/>
        <v>0.84077121118186082</v>
      </c>
      <c r="AI59" s="45">
        <f t="shared" si="37"/>
        <v>0.84077121118186082</v>
      </c>
      <c r="AJ59" s="61">
        <f t="shared" si="38"/>
        <v>76</v>
      </c>
    </row>
    <row r="60" spans="2:36">
      <c r="B60">
        <v>77</v>
      </c>
      <c r="C60" s="3">
        <f t="shared" si="27"/>
        <v>483.80526865282815</v>
      </c>
      <c r="D60" s="19" t="str">
        <f t="shared" si="0"/>
        <v>541,858326937447-199,171688814837i</v>
      </c>
      <c r="E60" s="19" t="str">
        <f t="shared" si="1"/>
        <v>2,07494226109994-0,97953224148455i</v>
      </c>
      <c r="F60" s="18" t="str">
        <f t="shared" si="2"/>
        <v>384,640947377819+1368,81049079478i</v>
      </c>
      <c r="G60" s="18" t="str">
        <f t="shared" si="3"/>
        <v>1208,37438840198+1368,81049079478i</v>
      </c>
      <c r="H60" s="19">
        <f t="shared" si="28"/>
        <v>0.39360961797414951</v>
      </c>
      <c r="I60" s="19" t="str">
        <f t="shared" si="39"/>
        <v>276,404351739692-2756,67198941995i</v>
      </c>
      <c r="J60" s="19" t="str">
        <f t="shared" si="40"/>
        <v>113,454389673324-1742,90174819385i</v>
      </c>
      <c r="K60" s="19" t="str">
        <f t="shared" si="41"/>
        <v>157,55035928043-215,89977860165i</v>
      </c>
      <c r="L60" s="19">
        <f t="shared" si="42"/>
        <v>0.69990570693942522</v>
      </c>
      <c r="M60" s="47">
        <f t="shared" si="43"/>
        <v>0.39360961797414951</v>
      </c>
      <c r="N60" s="58">
        <f t="shared" si="29"/>
        <v>77</v>
      </c>
      <c r="O60" s="50" t="str">
        <f t="shared" si="9"/>
        <v>541,858326937447-199,171688814837i</v>
      </c>
      <c r="P60" s="50" t="str">
        <f t="shared" si="10"/>
        <v>2,07494226109994-0,97953224148455i</v>
      </c>
      <c r="Q60" s="48" t="str">
        <f t="shared" si="30"/>
        <v>384,640947377819+313,96639790735i</v>
      </c>
      <c r="R60" s="48" t="str">
        <f t="shared" si="31"/>
        <v>1208,37438840198+313,96639790735i</v>
      </c>
      <c r="S60" s="50">
        <f t="shared" si="32"/>
        <v>0.84184469883694146</v>
      </c>
      <c r="T60" s="21" t="str">
        <f t="shared" si="44"/>
        <v>276,404351739692-2756,67198941995i</v>
      </c>
      <c r="U60" s="21" t="str">
        <f t="shared" si="45"/>
        <v>113,454389673324-1742,90174819385i</v>
      </c>
      <c r="V60" s="21" t="str">
        <f t="shared" si="46"/>
        <v>168,477891748692+18,9844784076301i</v>
      </c>
      <c r="W60" s="21">
        <f t="shared" si="47"/>
        <v>0.82323382667379452</v>
      </c>
      <c r="X60" s="51">
        <f t="shared" si="48"/>
        <v>0.84184469883694146</v>
      </c>
      <c r="Y60" s="59">
        <f t="shared" si="33"/>
        <v>77</v>
      </c>
      <c r="Z60" s="23" t="str">
        <f t="shared" si="18"/>
        <v>771,338129143613-550,7780810363i</v>
      </c>
      <c r="AA60" s="23" t="str">
        <f t="shared" si="19"/>
        <v>3,2171233849331-2,6483915779544i</v>
      </c>
      <c r="AB60" s="22" t="str">
        <f t="shared" si="34"/>
        <v>484,976400393762+3163,64317524368i</v>
      </c>
      <c r="AC60" s="22" t="str">
        <f t="shared" si="35"/>
        <v>1308,70984141792+3163,64317524368i</v>
      </c>
      <c r="AD60" s="23">
        <f t="shared" si="36"/>
        <v>0.12605358011840673</v>
      </c>
      <c r="AE60" s="23" t="str">
        <f t="shared" si="49"/>
        <v>283,811930163883-2236,46604583558i</v>
      </c>
      <c r="AF60" s="23" t="str">
        <f t="shared" si="50"/>
        <v>149,15757898953-1602,58898060738i</v>
      </c>
      <c r="AG60" s="23" t="str">
        <f t="shared" si="51"/>
        <v>295,886917857177-241,43117628633i</v>
      </c>
      <c r="AH60" s="23">
        <f t="shared" si="52"/>
        <v>0.8717099688549208</v>
      </c>
      <c r="AI60" s="45">
        <f t="shared" si="37"/>
        <v>0.8717099688549208</v>
      </c>
      <c r="AJ60" s="61">
        <f t="shared" si="38"/>
        <v>77</v>
      </c>
    </row>
    <row r="61" spans="2:36">
      <c r="B61">
        <v>78</v>
      </c>
      <c r="C61" s="3">
        <f t="shared" si="27"/>
        <v>490.08845396000771</v>
      </c>
      <c r="D61" s="19" t="str">
        <f t="shared" si="0"/>
        <v>540,802562350987-197,554058096527i</v>
      </c>
      <c r="E61" s="19" t="str">
        <f t="shared" si="1"/>
        <v>2,09649569648994-0,98437237343923i</v>
      </c>
      <c r="F61" s="18" t="str">
        <f t="shared" si="2"/>
        <v>382,869367569175+1432,95652501259i</v>
      </c>
      <c r="G61" s="18" t="str">
        <f t="shared" si="3"/>
        <v>1206,60280859333+1432,95652501259i</v>
      </c>
      <c r="H61" s="19">
        <f t="shared" si="28"/>
        <v>0.37309955588390165</v>
      </c>
      <c r="I61" s="19" t="str">
        <f t="shared" si="39"/>
        <v>273,298819941281-2723,06824480581i</v>
      </c>
      <c r="J61" s="19" t="str">
        <f t="shared" si="40"/>
        <v>112,143357077711-1720,6686716324i</v>
      </c>
      <c r="K61" s="19" t="str">
        <f t="shared" si="41"/>
        <v>156,524740470945-173,83550762991i</v>
      </c>
      <c r="L61" s="19">
        <f t="shared" si="42"/>
        <v>0.729913247477044</v>
      </c>
      <c r="M61" s="47">
        <f t="shared" si="43"/>
        <v>0.37309955588390165</v>
      </c>
      <c r="N61" s="58">
        <f t="shared" si="29"/>
        <v>78</v>
      </c>
      <c r="O61" s="50" t="str">
        <f t="shared" si="9"/>
        <v>540,802562350987-197,554058096527i</v>
      </c>
      <c r="P61" s="50" t="str">
        <f t="shared" si="10"/>
        <v>2,09649569648994-0,98437237343923i</v>
      </c>
      <c r="Q61" s="48" t="str">
        <f t="shared" si="30"/>
        <v>382,869367569175+391,63607434166i</v>
      </c>
      <c r="R61" s="48" t="str">
        <f t="shared" si="31"/>
        <v>1206,60280859333+391,63607434166i</v>
      </c>
      <c r="S61" s="50">
        <f t="shared" si="32"/>
        <v>0.81360000165577229</v>
      </c>
      <c r="T61" s="21" t="str">
        <f t="shared" si="44"/>
        <v>273,298819941281-2723,06824480581i</v>
      </c>
      <c r="U61" s="21" t="str">
        <f t="shared" si="45"/>
        <v>112,143357077711-1720,6686716324i</v>
      </c>
      <c r="V61" s="21" t="str">
        <f t="shared" si="46"/>
        <v>167,523002043081+64,09919427559i</v>
      </c>
      <c r="W61" s="21">
        <f t="shared" si="47"/>
        <v>0.81220617384787974</v>
      </c>
      <c r="X61" s="51">
        <f t="shared" si="48"/>
        <v>0.81360000165577229</v>
      </c>
      <c r="Y61" s="59">
        <f t="shared" si="33"/>
        <v>78</v>
      </c>
      <c r="Z61" s="23" t="str">
        <f t="shared" si="18"/>
        <v>768,41857769322-546,304776882696i</v>
      </c>
      <c r="AA61" s="23" t="str">
        <f t="shared" si="19"/>
        <v>3,24432064410077-2,66147799222651i</v>
      </c>
      <c r="AB61" s="22" t="str">
        <f t="shared" si="34"/>
        <v>484,436625211902+3243,01080170321i</v>
      </c>
      <c r="AC61" s="22" t="str">
        <f t="shared" si="35"/>
        <v>1308,17006623606+3243,01080170321i</v>
      </c>
      <c r="AD61" s="23">
        <f t="shared" si="36"/>
        <v>0.12075387617309785</v>
      </c>
      <c r="AE61" s="23" t="str">
        <f t="shared" si="49"/>
        <v>282,807158273058-2208,20971860233i</v>
      </c>
      <c r="AF61" s="23" t="str">
        <f t="shared" si="50"/>
        <v>148,626241403766-1581,79865757847i</v>
      </c>
      <c r="AG61" s="23" t="str">
        <f t="shared" si="51"/>
        <v>296,305294644753-202,96347917533i</v>
      </c>
      <c r="AH61" s="23">
        <f t="shared" si="52"/>
        <v>0.89948693859822104</v>
      </c>
      <c r="AI61" s="45">
        <f t="shared" si="37"/>
        <v>0.89948693859822104</v>
      </c>
      <c r="AJ61" s="61">
        <f t="shared" si="38"/>
        <v>78</v>
      </c>
    </row>
    <row r="62" spans="2:36">
      <c r="B62">
        <v>79</v>
      </c>
      <c r="C62" s="3">
        <f t="shared" si="27"/>
        <v>496.37163926718733</v>
      </c>
      <c r="D62" s="19" t="str">
        <f t="shared" si="0"/>
        <v>539,768659194045-195,969923216571i</v>
      </c>
      <c r="E62" s="19" t="str">
        <f t="shared" si="1"/>
        <v>2,11802298845424-0,989174306811278i</v>
      </c>
      <c r="F62" s="18" t="str">
        <f t="shared" si="2"/>
        <v>381,1394016348+1496,55405520637i</v>
      </c>
      <c r="G62" s="18" t="str">
        <f t="shared" si="3"/>
        <v>1204,87284265896+1496,55405520637i</v>
      </c>
      <c r="H62" s="19">
        <f t="shared" si="28"/>
        <v>0.35391828031905981</v>
      </c>
      <c r="I62" s="19" t="str">
        <f t="shared" si="39"/>
        <v>270,263055961111-2690,2773006718i</v>
      </c>
      <c r="J62" s="19" t="str">
        <f t="shared" si="40"/>
        <v>110,863128152408-1698,97470674863i</v>
      </c>
      <c r="K62" s="19" t="str">
        <f t="shared" si="41"/>
        <v>155,528101545478-132,31034833585i</v>
      </c>
      <c r="L62" s="19">
        <f t="shared" si="42"/>
        <v>0.75484680098828172</v>
      </c>
      <c r="M62" s="47">
        <f t="shared" si="43"/>
        <v>0.35391828031905981</v>
      </c>
      <c r="N62" s="58">
        <f t="shared" si="29"/>
        <v>79</v>
      </c>
      <c r="O62" s="50" t="str">
        <f t="shared" si="9"/>
        <v>539,768659194045-195,969923216571i</v>
      </c>
      <c r="P62" s="50" t="str">
        <f t="shared" si="10"/>
        <v>2,11802298845424-0,989174306811278i</v>
      </c>
      <c r="Q62" s="48" t="str">
        <f t="shared" si="30"/>
        <v>381,1394016348+468,41487606292i</v>
      </c>
      <c r="R62" s="48" t="str">
        <f t="shared" si="31"/>
        <v>1204,87284265896+468,41487606292i</v>
      </c>
      <c r="S62" s="50">
        <f t="shared" si="32"/>
        <v>0.78177669744205214</v>
      </c>
      <c r="T62" s="21" t="str">
        <f t="shared" si="44"/>
        <v>270,263055961111-2690,2773006718i</v>
      </c>
      <c r="U62" s="21" t="str">
        <f t="shared" si="45"/>
        <v>110,863128152408-1698,97470674863i</v>
      </c>
      <c r="V62" s="21" t="str">
        <f t="shared" si="46"/>
        <v>166,596640264448+108,67479846587i</v>
      </c>
      <c r="W62" s="21">
        <f t="shared" si="47"/>
        <v>0.79225930428749158</v>
      </c>
      <c r="X62" s="51">
        <f t="shared" si="48"/>
        <v>0.78177669744205214</v>
      </c>
      <c r="Y62" s="59">
        <f t="shared" si="33"/>
        <v>79</v>
      </c>
      <c r="Z62" s="23" t="str">
        <f t="shared" si="18"/>
        <v>765,559480598906-541,924100218876i</v>
      </c>
      <c r="AA62" s="23" t="str">
        <f t="shared" si="19"/>
        <v>3,27144721848089-2,67446112781086i</v>
      </c>
      <c r="AB62" s="22" t="str">
        <f t="shared" si="34"/>
        <v>483,909243880504+3321,91049980095i</v>
      </c>
      <c r="AC62" s="22" t="str">
        <f t="shared" si="35"/>
        <v>1307,64268490466+3321,91049980095i</v>
      </c>
      <c r="AD62" s="23">
        <f t="shared" si="36"/>
        <v>0.11579121716908947</v>
      </c>
      <c r="AE62" s="23" t="str">
        <f t="shared" si="49"/>
        <v>281,818812290549-2180,65146249299i</v>
      </c>
      <c r="AF62" s="23" t="str">
        <f t="shared" si="50"/>
        <v>148,104389327166-1561,5190221272i</v>
      </c>
      <c r="AG62" s="23" t="str">
        <f t="shared" si="51"/>
        <v>296,727088292605-165,00646964197i</v>
      </c>
      <c r="AH62" s="23">
        <f t="shared" si="52"/>
        <v>0.92351823545838685</v>
      </c>
      <c r="AI62" s="45">
        <f t="shared" si="37"/>
        <v>0.92351823545838685</v>
      </c>
      <c r="AJ62" s="61">
        <f t="shared" si="38"/>
        <v>79</v>
      </c>
    </row>
    <row r="63" spans="2:36">
      <c r="B63">
        <v>80</v>
      </c>
      <c r="C63" s="3">
        <f t="shared" si="27"/>
        <v>502.6548245743669</v>
      </c>
      <c r="D63" s="19" t="str">
        <f t="shared" si="0"/>
        <v>538,755896554694-194,418179601777i</v>
      </c>
      <c r="E63" s="19" t="str">
        <f t="shared" si="1"/>
        <v>2,13952467037635-0,993938820935956i</v>
      </c>
      <c r="F63" s="18" t="str">
        <f t="shared" si="2"/>
        <v>379,449727963471+1559,6232552485i</v>
      </c>
      <c r="G63" s="18" t="str">
        <f t="shared" si="3"/>
        <v>1203,18316898763+1559,6232552485i</v>
      </c>
      <c r="H63" s="19">
        <f t="shared" si="28"/>
        <v>0.33599036911191849</v>
      </c>
      <c r="I63" s="19" t="str">
        <f t="shared" si="39"/>
        <v>267,294847382651-2658,2693263807i</v>
      </c>
      <c r="J63" s="19" t="str">
        <f t="shared" si="40"/>
        <v>109,61270136731-1677,79993027399i</v>
      </c>
      <c r="K63" s="19" t="str">
        <f t="shared" si="41"/>
        <v>154,559475495271-91,3043774509199i</v>
      </c>
      <c r="L63" s="19">
        <f t="shared" si="42"/>
        <v>0.77354452979884647</v>
      </c>
      <c r="M63" s="47">
        <f t="shared" si="43"/>
        <v>0.33599036911191849</v>
      </c>
      <c r="N63" s="58">
        <f t="shared" si="29"/>
        <v>80</v>
      </c>
      <c r="O63" s="50" t="str">
        <f t="shared" si="9"/>
        <v>538,755896554694-194,418179601777i</v>
      </c>
      <c r="P63" s="50" t="str">
        <f t="shared" si="10"/>
        <v>2,13952467037635-0,993938820935956i</v>
      </c>
      <c r="Q63" s="48" t="str">
        <f t="shared" si="30"/>
        <v>379,449727963471+544,33581584435i</v>
      </c>
      <c r="R63" s="48" t="str">
        <f t="shared" si="31"/>
        <v>1203,18316898763+544,33581584435i</v>
      </c>
      <c r="S63" s="50">
        <f t="shared" si="32"/>
        <v>0.74753675918208629</v>
      </c>
      <c r="T63" s="21" t="str">
        <f t="shared" si="44"/>
        <v>267,294847382651-2658,2693263807i</v>
      </c>
      <c r="U63" s="21" t="str">
        <f t="shared" si="45"/>
        <v>109,61270136731-1677,79993027399i</v>
      </c>
      <c r="V63" s="21" t="str">
        <f t="shared" si="46"/>
        <v>165,697847958857+152,73121424703i</v>
      </c>
      <c r="W63" s="21">
        <f t="shared" si="47"/>
        <v>0.76485251423553868</v>
      </c>
      <c r="X63" s="51">
        <f t="shared" si="48"/>
        <v>0.74753675918208629</v>
      </c>
      <c r="Y63" s="59">
        <f t="shared" si="33"/>
        <v>80</v>
      </c>
      <c r="Z63" s="23" t="str">
        <f t="shared" si="18"/>
        <v>762,758844291787-537,63299652084i</v>
      </c>
      <c r="AA63" s="23" t="str">
        <f t="shared" si="19"/>
        <v>3,29850455019886-2,68734309182024i</v>
      </c>
      <c r="AB63" s="22" t="str">
        <f t="shared" si="34"/>
        <v>483,393984904707+3400,35972458846i</v>
      </c>
      <c r="AC63" s="22" t="str">
        <f t="shared" si="35"/>
        <v>1307,12742592887+3400,35972458846i</v>
      </c>
      <c r="AD63" s="23">
        <f t="shared" si="36"/>
        <v>0.11113775982500573</v>
      </c>
      <c r="AE63" s="23" t="str">
        <f t="shared" si="49"/>
        <v>280,846540816059-2153,76518572585i</v>
      </c>
      <c r="AF63" s="23" t="str">
        <f t="shared" si="50"/>
        <v>147,5918255277-1541,73097088095i</v>
      </c>
      <c r="AG63" s="23" t="str">
        <f t="shared" si="51"/>
        <v>297,152216438492-127,54104431363i</v>
      </c>
      <c r="AH63" s="23">
        <f t="shared" si="52"/>
        <v>0.94329946575954338</v>
      </c>
      <c r="AI63" s="45">
        <f t="shared" si="37"/>
        <v>0.94329946575954338</v>
      </c>
      <c r="AJ63" s="61">
        <f t="shared" si="38"/>
        <v>80</v>
      </c>
    </row>
    <row r="64" spans="2:36">
      <c r="B64">
        <v>81</v>
      </c>
      <c r="C64" s="3">
        <f t="shared" si="27"/>
        <v>508.93800988154646</v>
      </c>
      <c r="D64" s="19" t="str">
        <f t="shared" si="0"/>
        <v>537,763585920683-192,897772321337i</v>
      </c>
      <c r="E64" s="19" t="str">
        <f t="shared" si="1"/>
        <v>2,16100125825083-0,998666669741237i</v>
      </c>
      <c r="F64" s="18" t="str">
        <f t="shared" si="2"/>
        <v>377,799080003993+1622,18331421751i</v>
      </c>
      <c r="G64" s="18" t="str">
        <f t="shared" si="3"/>
        <v>1201,53252102815+1622,18331421751i</v>
      </c>
      <c r="H64" s="19">
        <f t="shared" si="28"/>
        <v>0.31923864100299382</v>
      </c>
      <c r="I64" s="19" t="str">
        <f t="shared" si="39"/>
        <v>264,392073684549-2627,01594584802i</v>
      </c>
      <c r="J64" s="19" t="str">
        <f t="shared" si="40"/>
        <v>108,391117632939-1657,12539377051i</v>
      </c>
      <c r="K64" s="19" t="str">
        <f t="shared" si="41"/>
        <v>153,617936676692-50,79864653716i</v>
      </c>
      <c r="L64" s="19">
        <f t="shared" si="42"/>
        <v>0.78510250910586377</v>
      </c>
      <c r="M64" s="47">
        <f t="shared" si="43"/>
        <v>0.31923864100299382</v>
      </c>
      <c r="N64" s="58">
        <f t="shared" si="29"/>
        <v>81</v>
      </c>
      <c r="O64" s="50" t="str">
        <f t="shared" si="9"/>
        <v>537,763585920683-192,897772321337i</v>
      </c>
      <c r="P64" s="50" t="str">
        <f t="shared" si="10"/>
        <v>2,16100125825083-0,998666669741237i</v>
      </c>
      <c r="Q64" s="48" t="str">
        <f t="shared" si="30"/>
        <v>377,799080003993+619,4302876455i</v>
      </c>
      <c r="R64" s="48" t="str">
        <f t="shared" si="31"/>
        <v>1201,53252102815+619,4302876455i</v>
      </c>
      <c r="S64" s="50">
        <f t="shared" si="32"/>
        <v>0.71192216517009344</v>
      </c>
      <c r="T64" s="21" t="str">
        <f t="shared" si="44"/>
        <v>264,392073684549-2627,01594584802i</v>
      </c>
      <c r="U64" s="21" t="str">
        <f t="shared" si="45"/>
        <v>108,391117632939-1657,12539377051i</v>
      </c>
      <c r="V64" s="21" t="str">
        <f t="shared" si="46"/>
        <v>164,825707770972+196,28739005702i</v>
      </c>
      <c r="W64" s="21">
        <f t="shared" si="47"/>
        <v>0.73172399769729246</v>
      </c>
      <c r="X64" s="51">
        <f t="shared" si="48"/>
        <v>0.71192216517009344</v>
      </c>
      <c r="Y64" s="59">
        <f t="shared" si="33"/>
        <v>81</v>
      </c>
      <c r="Z64" s="23" t="str">
        <f t="shared" si="18"/>
        <v>760,014764799136-533,428548542834i</v>
      </c>
      <c r="AA64" s="23" t="str">
        <f t="shared" si="19"/>
        <v>3,32549403436507-2,70012592267304i</v>
      </c>
      <c r="AB64" s="22" t="str">
        <f t="shared" si="34"/>
        <v>482,890585031287+3478,37507030945i</v>
      </c>
      <c r="AC64" s="22" t="str">
        <f t="shared" si="35"/>
        <v>1306,62402605545+3478,37507030945i</v>
      </c>
      <c r="AD64" s="23">
        <f t="shared" si="36"/>
        <v>0.10676840850042169</v>
      </c>
      <c r="AE64" s="23" t="str">
        <f t="shared" si="49"/>
        <v>279,89000201837-2127,52608439952i</v>
      </c>
      <c r="AF64" s="23" t="str">
        <f t="shared" si="50"/>
        <v>147,088358182089-1522,41634343227i</v>
      </c>
      <c r="AG64" s="23" t="str">
        <f t="shared" si="51"/>
        <v>297,580598550177-90,5490427828599i</v>
      </c>
      <c r="AH64" s="23">
        <f t="shared" si="52"/>
        <v>0.95843628769976641</v>
      </c>
      <c r="AI64" s="45">
        <f t="shared" si="37"/>
        <v>0.95843628769976641</v>
      </c>
      <c r="AJ64" s="61">
        <f t="shared" si="38"/>
        <v>81</v>
      </c>
    </row>
    <row r="65" spans="2:36">
      <c r="B65">
        <v>82</v>
      </c>
      <c r="C65" s="3">
        <f t="shared" si="27"/>
        <v>515.22119518872603</v>
      </c>
      <c r="D65" s="19" t="str">
        <f t="shared" si="0"/>
        <v>536,791069345046-191,407693276262i</v>
      </c>
      <c r="E65" s="19" t="str">
        <f t="shared" si="1"/>
        <v>2,18245325145704-1,00335858287845i</v>
      </c>
      <c r="F65" s="18" t="str">
        <f t="shared" si="2"/>
        <v>376,186243424624+1684,2524960317i</v>
      </c>
      <c r="G65" s="18" t="str">
        <f t="shared" si="3"/>
        <v>1199,91968444878+1684,2524960317i</v>
      </c>
      <c r="H65" s="19">
        <f t="shared" si="28"/>
        <v>0.30358634264651896</v>
      </c>
      <c r="I65" s="19" t="str">
        <f t="shared" si="39"/>
        <v>261,552701506503-2596,49014952744i</v>
      </c>
      <c r="J65" s="19" t="str">
        <f t="shared" si="40"/>
        <v>107,197458083436-1636,9330645317i</v>
      </c>
      <c r="K65" s="19" t="str">
        <f t="shared" si="41"/>
        <v>152,70259864055-10,77512288806i</v>
      </c>
      <c r="L65" s="19">
        <f t="shared" si="42"/>
        <v>0.78898801759579773</v>
      </c>
      <c r="M65" s="47">
        <f t="shared" si="43"/>
        <v>0.30358634264651896</v>
      </c>
      <c r="N65" s="58">
        <f t="shared" si="29"/>
        <v>82</v>
      </c>
      <c r="O65" s="50" t="str">
        <f t="shared" si="9"/>
        <v>536,791069345046-191,407693276262i</v>
      </c>
      <c r="P65" s="50" t="str">
        <f t="shared" si="10"/>
        <v>2,18245325145704-1,00335858287845i</v>
      </c>
      <c r="Q65" s="48" t="str">
        <f t="shared" si="30"/>
        <v>376,186243424624+693,72816490569i</v>
      </c>
      <c r="R65" s="48" t="str">
        <f t="shared" si="31"/>
        <v>1199,91968444878+693,72816490569i</v>
      </c>
      <c r="S65" s="50">
        <f t="shared" si="32"/>
        <v>0.6758180867459711</v>
      </c>
      <c r="T65" s="21" t="str">
        <f t="shared" si="44"/>
        <v>261,552701506503-2596,49014952744i</v>
      </c>
      <c r="U65" s="21" t="str">
        <f t="shared" si="45"/>
        <v>107,197458083436-1636,9330645317i</v>
      </c>
      <c r="V65" s="21" t="str">
        <f t="shared" si="46"/>
        <v>163,97934128486+239,36135860234i</v>
      </c>
      <c r="W65" s="21">
        <f t="shared" si="47"/>
        <v>0.69466626777745399</v>
      </c>
      <c r="X65" s="51">
        <f t="shared" si="48"/>
        <v>0.6758180867459711</v>
      </c>
      <c r="Y65" s="59">
        <f t="shared" si="33"/>
        <v>82</v>
      </c>
      <c r="Z65" s="23" t="str">
        <f t="shared" si="18"/>
        <v>757,325422671788-529,307968545132i</v>
      </c>
      <c r="AA65" s="23" t="str">
        <f t="shared" si="19"/>
        <v>3,35241702116703-2,71281159315005i</v>
      </c>
      <c r="AB65" s="22" t="str">
        <f t="shared" si="34"/>
        <v>482,398788964659+3555,97232288099i</v>
      </c>
      <c r="AC65" s="22" t="str">
        <f t="shared" si="35"/>
        <v>1306,13222998882+3555,97232288099i</v>
      </c>
      <c r="AD65" s="23">
        <f t="shared" si="36"/>
        <v>0.10266050906779345</v>
      </c>
      <c r="AE65" s="23" t="str">
        <f t="shared" si="49"/>
        <v>278,948863368468-2101,91056393345i</v>
      </c>
      <c r="AF65" s="23" t="str">
        <f t="shared" si="50"/>
        <v>146,593800723724-1503,55786482385i</v>
      </c>
      <c r="AG65" s="23" t="str">
        <f t="shared" si="51"/>
        <v>298,012155927522-54,01319009235i</v>
      </c>
      <c r="AH65" s="23">
        <f t="shared" si="52"/>
        <v>0.96866838447259274</v>
      </c>
      <c r="AI65" s="45">
        <f t="shared" si="37"/>
        <v>0.96866838447259274</v>
      </c>
      <c r="AJ65" s="61">
        <f t="shared" si="38"/>
        <v>82</v>
      </c>
    </row>
    <row r="66" spans="2:36">
      <c r="B66">
        <v>83</v>
      </c>
      <c r="C66" s="3">
        <f t="shared" si="27"/>
        <v>521.50438049590571</v>
      </c>
      <c r="D66" s="19" t="str">
        <f t="shared" si="0"/>
        <v>535,837717736528-189,946978579948i</v>
      </c>
      <c r="E66" s="19" t="str">
        <f t="shared" si="1"/>
        <v>2,20388113348967-1,00801526678948i</v>
      </c>
      <c r="F66" s="18" t="str">
        <f t="shared" si="2"/>
        <v>374,610053447693+1745,84819479036i</v>
      </c>
      <c r="G66" s="18" t="str">
        <f t="shared" si="3"/>
        <v>1198,34349447185+1745,84819479036i</v>
      </c>
      <c r="H66" s="19">
        <f t="shared" si="28"/>
        <v>0.2889586680841949</v>
      </c>
      <c r="I66" s="19" t="str">
        <f t="shared" si="39"/>
        <v>258,77478020682-2566,66621272895i</v>
      </c>
      <c r="J66" s="19" t="str">
        <f t="shared" si="40"/>
        <v>106,030841997446-1617,20577074022i</v>
      </c>
      <c r="K66" s="19" t="str">
        <f t="shared" si="41"/>
        <v>151,812612096789+28,78336531371i</v>
      </c>
      <c r="L66" s="19">
        <f t="shared" si="42"/>
        <v>0.78510797267454868</v>
      </c>
      <c r="M66" s="47">
        <f t="shared" si="43"/>
        <v>0.2889586680841949</v>
      </c>
      <c r="N66" s="58">
        <f t="shared" si="29"/>
        <v>83</v>
      </c>
      <c r="O66" s="50" t="str">
        <f t="shared" si="9"/>
        <v>535,837717736528-189,946978579948i</v>
      </c>
      <c r="P66" s="50" t="str">
        <f t="shared" si="10"/>
        <v>2,20388113348967-1,00801526678948i</v>
      </c>
      <c r="Q66" s="48" t="str">
        <f t="shared" si="30"/>
        <v>374,610053447693+767,25789175021i</v>
      </c>
      <c r="R66" s="48" t="str">
        <f t="shared" si="31"/>
        <v>1198,34349447185+767,25789175021i</v>
      </c>
      <c r="S66" s="50">
        <f t="shared" si="32"/>
        <v>0.63994018138960984</v>
      </c>
      <c r="T66" s="21" t="str">
        <f t="shared" si="44"/>
        <v>258,77478020682-2566,66621272895i</v>
      </c>
      <c r="U66" s="21" t="str">
        <f t="shared" si="45"/>
        <v>106,030841997446-1617,20577074022i</v>
      </c>
      <c r="V66" s="21" t="str">
        <f t="shared" si="46"/>
        <v>163,157906999533+281,97029170034i</v>
      </c>
      <c r="W66" s="21">
        <f t="shared" si="47"/>
        <v>0.65534639243466286</v>
      </c>
      <c r="X66" s="51">
        <f t="shared" si="48"/>
        <v>0.63994018138960984</v>
      </c>
      <c r="Y66" s="59">
        <f t="shared" si="33"/>
        <v>83</v>
      </c>
      <c r="Z66" s="23" t="str">
        <f t="shared" si="18"/>
        <v>754,689078256486-525,268591050445i</v>
      </c>
      <c r="AA66" s="23" t="str">
        <f t="shared" si="19"/>
        <v>3,3792748178442-2,72540201328004i</v>
      </c>
      <c r="AB66" s="22" t="str">
        <f t="shared" si="34"/>
        <v>481,918349092021+3633,16650857966i</v>
      </c>
      <c r="AC66" s="22" t="str">
        <f t="shared" si="35"/>
        <v>1305,65179011618+3633,16650857966i</v>
      </c>
      <c r="AD66" s="23">
        <f t="shared" si="36"/>
        <v>9.8793579496735839E-2</v>
      </c>
      <c r="AE66" s="23" t="str">
        <f t="shared" si="49"/>
        <v>278,022801375666-2076,89616619085i</v>
      </c>
      <c r="AF66" s="23" t="str">
        <f t="shared" si="50"/>
        <v>146,107971692522-1485,1390921931i</v>
      </c>
      <c r="AG66" s="23" t="str">
        <f t="shared" si="51"/>
        <v>298,446811698086-17,91704337951i</v>
      </c>
      <c r="AH66" s="23">
        <f t="shared" si="52"/>
        <v>0.97388398619942718</v>
      </c>
      <c r="AI66" s="45">
        <f t="shared" si="37"/>
        <v>0.97388398619942718</v>
      </c>
      <c r="AJ66" s="61">
        <f t="shared" si="38"/>
        <v>83</v>
      </c>
    </row>
    <row r="67" spans="2:36">
      <c r="B67">
        <v>84</v>
      </c>
      <c r="C67" s="3">
        <f t="shared" si="27"/>
        <v>527.78756580308527</v>
      </c>
      <c r="D67" s="19" t="str">
        <f t="shared" ref="D67:D130" si="53">IMPRODUCT(rho0*c_,COMPLEX(1+0.0699*(rho0*$B67/sigma)^-0.632,-0.1071*(rho0*$B67/sigma)^-0.632))</f>
        <v>534,902929264856-188,51470611477i</v>
      </c>
      <c r="E67" s="19" t="str">
        <f t="shared" ref="E67:E130" si="54">IMPRODUCT($C67/c_,COMPLEX(1+0.1093*(rho0*$B67/sigma)^-0.618,-0.1597*(rho0*$B67/sigma)^-0.618))</f>
        <v>2,22528537264854-1,01263740571479i</v>
      </c>
      <c r="F67" s="18" t="str">
        <f t="shared" ref="F67:F130" si="55">IMSUM(COMPLEX(R_-rho0*c_,0),IMPRODUCT(IMSUB(IMSUB(COMPLEX(ms_cor*$C67,0),IMDIV($D67, IMDIV(IMSIN(IMPRODUCT(d,$E67)),IMCOS(IMPRODUCT(d,$E67))) )),COMPLEX(K11_/$C67,0)),COMPLEX(0,1)))</f>
        <v>373,069392346618+1806,98698617936i</v>
      </c>
      <c r="G67" s="18" t="str">
        <f t="shared" ref="G67:G130" si="56">IMSUM(COMPLEX(R_+rho0*c_,0),IMPRODUCT(IMSUB(IMSUB(COMPLEX(ms_cor*$C67,0),IMDIV($D67, IMDIV(IMSIN(IMPRODUCT(d,$E67)),IMCOS(IMPRODUCT(d,$E67))))),COMPLEX(K11_/$C67,0)),COMPLEX(0,1)))</f>
        <v>1196,80283337078+1806,98698617936i</v>
      </c>
      <c r="H67" s="19">
        <f t="shared" si="28"/>
        <v>0.2752837716004306</v>
      </c>
      <c r="I67" s="19" t="str">
        <f t="shared" ref="I67:I98" si="57">IMPRODUCT(COMPLEX(0,-1),IMDIV(D67,IMDIV(IMSIN(IMPRODUCT(E67,d1_)),IMCOS(IMPRODUCT(E67,d1_)))))</f>
        <v>256,056437690278-2537,51961974282i</v>
      </c>
      <c r="J67" s="19" t="str">
        <f t="shared" ref="J67:J98" si="58">IMDIV(IMSUM(I67,IMPRODUCT(COMPLEX(0,1),rho0*c_*TAN($C67/c_*(d-d1_)))),IMSUM(1,IMPRODUCT(COMPLEX(0,1),TAN($C67/c_*(d-d1_))/rho0/c_,I67)))</f>
        <v>104,890424846746-1597,92715052787i</v>
      </c>
      <c r="K67" s="19" t="str">
        <f t="shared" ref="K67:K98" si="59">IMSUM(J67,COMPLEX(rho0/eps*((h/1000)/(deuxa/1000)+1)*SQRT(8*visc*$C67),(deuxa/1000*delta+h/1000)*$C67*rho0/eps))</f>
        <v>150,947163004539+67,89317993635i</v>
      </c>
      <c r="L67" s="19">
        <f t="shared" ref="L67:L98" si="60">1-IMABS(IMDIV(IMSUB(K67,rho0*c_),IMSUM(K67,rho0*c_)))^2</f>
        <v>0.77381604830217665</v>
      </c>
      <c r="M67" s="47">
        <f t="shared" ref="M67:M98" si="61">IF(type="Helmholtz",L67,H67)</f>
        <v>0.2752837716004306</v>
      </c>
      <c r="N67" s="58">
        <f t="shared" si="29"/>
        <v>84</v>
      </c>
      <c r="O67" s="50" t="str">
        <f t="shared" ref="O67:O130" si="62">IMPRODUCT(rho0_2*c_2,COMPLEX(1+0.0699*(rho0_2*$B67/sigma_2)^-0.632,-0.1071*(rho0_2*$B67/sigma_2)^-0.632))</f>
        <v>534,902929264856-188,51470611477i</v>
      </c>
      <c r="P67" s="50" t="str">
        <f t="shared" ref="P67:P130" si="63">IMPRODUCT($C67/c_2,COMPLEX(1+0.1093*(rho0_2*$B67/sigma_2)^-0.618,-0.1597*(rho0_2*$B67/sigma_2)^-0.618))</f>
        <v>2,22528537264854-1,01263740571479i</v>
      </c>
      <c r="Q67" s="48" t="str">
        <f t="shared" si="30"/>
        <v>373,069392346618+840,04656769922i</v>
      </c>
      <c r="R67" s="48" t="str">
        <f t="shared" si="31"/>
        <v>1196,80283337078+840,04656769922i</v>
      </c>
      <c r="S67" s="50">
        <f t="shared" si="32"/>
        <v>0.60483957993276105</v>
      </c>
      <c r="T67" s="21" t="str">
        <f t="shared" ref="T67:T98" si="64">IMPRODUCT(COMPLEX(0,-1),IMDIV(O67,IMDIV(IMSIN(IMPRODUCT(P67,d1_2)),IMCOS(IMPRODUCT(P67,d1_2)))))</f>
        <v>256,056437690278-2537,51961974282i</v>
      </c>
      <c r="U67" s="21" t="str">
        <f t="shared" ref="U67:U98" si="65">IMDIV(IMSUM(T67,IMPRODUCT(COMPLEX(0,1),rho0_2*c_2*TAN($C67/c_2*(d_2-d1_2)))),IMSUM(1,IMPRODUCT(COMPLEX(0,1),TAN($C67/c_2*(d_2-d1_2))/rho0_2/c_2,T67)))</f>
        <v>104,890424846746-1597,92715052787i</v>
      </c>
      <c r="V67" s="21" t="str">
        <f t="shared" ref="V67:V98" si="66">IMSUM(U67,COMPLEX(rho0_2/eps_2*((h_2/1000)/(deuxa_2/1000)+1)*SQRT(8*visc*$C67),(deuxa_2/1000*delta_2+h_2/1000)*$C67*rho0_2/eps_2))</f>
        <v>162,360598429267+324,1305512192i</v>
      </c>
      <c r="W67" s="21">
        <f t="shared" ref="W67:W98" si="67">1-IMABS(IMDIV(IMSUB(V67,rho0_2*c_2),IMSUM(V67,rho0_2*c_2)))^2</f>
        <v>0.61519127889453984</v>
      </c>
      <c r="X67" s="51">
        <f t="shared" ref="X67:X98" si="68">IF(type_2="Helmholtz",W67,S67)</f>
        <v>0.60483957993276105</v>
      </c>
      <c r="Y67" s="59">
        <f t="shared" si="33"/>
        <v>84</v>
      </c>
      <c r="Z67" s="23" t="str">
        <f t="shared" ref="Z67:Z130" si="69">IMPRODUCT(rho0_3*c_3,COMPLEX(1+0.0699*(rho0_3*$B67/sigma_3)^-0.632,-0.1071*(rho0_3*$B67/sigma_3)^-0.632))</f>
        <v>752,104067285975-521,307866087043i</v>
      </c>
      <c r="AA67" s="23" t="str">
        <f t="shared" ref="AA67:AA130" si="70">IMPRODUCT($C67/c_3,COMPLEX(1+0.1093*(rho0_3*$B67/sigma_3)^-0.618,-0.1597*(rho0_3*$B67/sigma_3)^-0.618))</f>
        <v>3,40606869055327-2,73789903306508i</v>
      </c>
      <c r="AB67" s="22" t="str">
        <f t="shared" si="34"/>
        <v>481,449025217611+3709,97193924894i</v>
      </c>
      <c r="AC67" s="22" t="str">
        <f t="shared" si="35"/>
        <v>1305,18246624177+3709,97193924894i</v>
      </c>
      <c r="AD67" s="23">
        <f t="shared" si="36"/>
        <v>9.5149072670102863E-2</v>
      </c>
      <c r="AE67" s="23" t="str">
        <f t="shared" ref="AE67:AE98" si="71">IMPRODUCT(COMPLEX(0,-1),IMDIV(Z67,IMDIV(IMSIN(IMPRODUCT(AA67,d1_3)),IMCOS(IMPRODUCT(AA67,d1_3)))))</f>
        <v>277,111501327405-2052,46150181093i</v>
      </c>
      <c r="AF67" s="23" t="str">
        <f t="shared" ref="AF67:AF98" si="72">IMDIV(IMSUM(AE67,IMPRODUCT(COMPLEX(0,1),rho0_3*c_3*TAN($C67/c_3*(d_3-d1_3)))),IMSUM(1,IMPRODUCT(COMPLEX(0,1),TAN($C67/c_3*(d_3-d1_3))/rho0_3/c_3,AE67)))</f>
        <v>145,630694587061-1467,14436523017i</v>
      </c>
      <c r="AG67" s="23" t="str">
        <f t="shared" ref="AG67:AG98" si="73">IMSUM(AF67,COMPLEX(rho0_3/eps_3*((h_3/1000)/(deuxa_3/1000)+1)*SQRT(8*visc*$C67),(deuxa_3/1000*delta_3+h_3/1000)*$C67*rho0_3/eps_3))</f>
        <v>298,884490807117+17,7550576655199i</v>
      </c>
      <c r="AH67" s="23">
        <f t="shared" ref="AH67:AH98" si="74">1-IMABS(IMDIV(IMSUB(AG67,rho0_3*c_3),IMSUM(AG67,rho0_3*c_3)))^2</f>
        <v>0.97412328692487138</v>
      </c>
      <c r="AI67" s="45">
        <f t="shared" si="37"/>
        <v>0.97412328692487138</v>
      </c>
      <c r="AJ67" s="61">
        <f t="shared" si="38"/>
        <v>84</v>
      </c>
    </row>
    <row r="68" spans="2:36">
      <c r="B68">
        <v>85</v>
      </c>
      <c r="C68" s="3">
        <f t="shared" ref="C68:C131" si="75">2*PI()*B68</f>
        <v>534.07075111026484</v>
      </c>
      <c r="D68" s="19" t="str">
        <f t="shared" si="53"/>
        <v>533,986127871923-187,109993250917i</v>
      </c>
      <c r="E68" s="19" t="str">
        <f t="shared" si="54"/>
        <v>2,24666642269075-1,01722566264623i</v>
      </c>
      <c r="F68" s="18" t="str">
        <f t="shared" si="55"/>
        <v>371,563187093952+1867,68467526422i</v>
      </c>
      <c r="G68" s="18" t="str">
        <f t="shared" si="56"/>
        <v>1195,29662811811+1867,68467526422i</v>
      </c>
      <c r="H68" s="19">
        <f t="shared" ref="H68:H131" si="76">1-IMABS(IMDIV($F68,$G68))^2</f>
        <v>0.2624934019241858</v>
      </c>
      <c r="I68" s="19" t="str">
        <f t="shared" si="57"/>
        <v>253,395876487633-2509,02699329343i</v>
      </c>
      <c r="J68" s="19" t="str">
        <f t="shared" si="58"/>
        <v>103,775396463717-1579,0816046177i</v>
      </c>
      <c r="K68" s="19" t="str">
        <f t="shared" si="59"/>
        <v>150,105470778808+106,56992025681i</v>
      </c>
      <c r="L68" s="19">
        <f t="shared" si="60"/>
        <v>0.75585742516404264</v>
      </c>
      <c r="M68" s="47">
        <f t="shared" si="61"/>
        <v>0.2624934019241858</v>
      </c>
      <c r="N68" s="58">
        <f t="shared" ref="N68:N131" si="77">$B68</f>
        <v>85</v>
      </c>
      <c r="O68" s="50" t="str">
        <f t="shared" si="62"/>
        <v>533,986127871923-187,109993250917i</v>
      </c>
      <c r="P68" s="50" t="str">
        <f t="shared" si="63"/>
        <v>2,24666642269075-1,01722566264623i</v>
      </c>
      <c r="Q68" s="48" t="str">
        <f t="shared" ref="Q68:Q131" si="78">IMSUM(COMPLEX(R_2-rho0_2*c_2,0),IMPRODUCT(IMSUB(IMSUB(COMPLEX(ms_cor_2*$C68,0),IMDIV(O68, IMDIV(IMSIN(IMPRODUCT(d_2,P68)),IMCOS(IMPRODUCT(d_2,P68))) )),COMPLEX(K11_2/$C68,0)),COMPLEX(0,1)))</f>
        <v>371,563187093952+912,12002641325i</v>
      </c>
      <c r="R68" s="48" t="str">
        <f t="shared" ref="R68:R131" si="79">IMSUM(COMPLEX(R_2+rho0_2*c_2,0),IMPRODUCT(IMSUB(IMSUB(COMPLEX(ms_cor_2*$C68,0),IMDIV(O68, IMDIV(IMSIN(IMPRODUCT(d_2,P68)),IMCOS(IMPRODUCT(d_2,P68))))),COMPLEX(K11_2/$C68,0)),COMPLEX(0,1)))</f>
        <v>1195,29662811811+912,12002641325i</v>
      </c>
      <c r="S68" s="50">
        <f t="shared" ref="S68:S131" si="80">1-IMABS(IMDIV($Q68,$R68))^2</f>
        <v>0.57091898794995832</v>
      </c>
      <c r="T68" s="21" t="str">
        <f t="shared" si="64"/>
        <v>253,395876487633-2509,02699329343i</v>
      </c>
      <c r="U68" s="21" t="str">
        <f t="shared" si="65"/>
        <v>103,775396463717-1579,0816046177i</v>
      </c>
      <c r="V68" s="21" t="str">
        <f t="shared" si="66"/>
        <v>161,586642320017+365,85773643588i</v>
      </c>
      <c r="W68" s="21">
        <f t="shared" si="67"/>
        <v>0.57533665887516772</v>
      </c>
      <c r="X68" s="51">
        <f t="shared" si="68"/>
        <v>0.57091898794995832</v>
      </c>
      <c r="Y68" s="59">
        <f t="shared" ref="Y68:Y131" si="81">$B68</f>
        <v>85</v>
      </c>
      <c r="Z68" s="23" t="str">
        <f t="shared" si="69"/>
        <v>749,568796761854-517,423352880554i</v>
      </c>
      <c r="AA68" s="23" t="str">
        <f t="shared" si="70"/>
        <v>3,43279986613138-2,75030444505675i</v>
      </c>
      <c r="AB68" s="22" t="str">
        <f t="shared" ref="AB68:AB131" si="82">IMSUM(COMPLEX(R_3-rho0_3*c_3,0),IMPRODUCT(IMSUB(IMSUB(COMPLEX(ms_cor_3*$C68,0),IMDIV(Z68, IMDIV(IMSIN(IMPRODUCT(d_3,AA68)),IMCOS(IMPRODUCT(d_3,AA68))))),COMPLEX(K11_3/$C68,0)),COMPLEX(0,1)))</f>
        <v>480,990584305932+3786,40225431483i</v>
      </c>
      <c r="AC68" s="22" t="str">
        <f t="shared" ref="AC68:AC131" si="83">IMSUM(COMPLEX(R_3+rho0_3*c_3,0),IMPRODUCT(IMSUB(IMSUB(COMPLEX(ms_cor_3*$C68,0),IMDIV(Z68, IMDIV(IMSIN(IMPRODUCT(d_3,AA68)),IMCOS(IMPRODUCT(d_3,AA68))))),COMPLEX(K11_3/$C68,0)),COMPLEX(0,1)))</f>
        <v>1304,72402533009+3786,40225431483i</v>
      </c>
      <c r="AD68" s="23">
        <f t="shared" ref="AD68:AD131" si="84">1-IMABS(IMDIV($AB68,$AC68))^2</f>
        <v>9.1710167452375146E-2</v>
      </c>
      <c r="AE68" s="23" t="str">
        <f t="shared" si="71"/>
        <v>276,214657033441-2028,58618732012i</v>
      </c>
      <c r="AF68" s="23" t="str">
        <f t="shared" si="72"/>
        <v>145,161797719389-1449,55876013429i</v>
      </c>
      <c r="AG68" s="23" t="str">
        <f t="shared" si="73"/>
        <v>299,325120002855+53,0180368434901i</v>
      </c>
      <c r="AH68" s="23">
        <f t="shared" si="74"/>
        <v>0.96957062593270171</v>
      </c>
      <c r="AI68" s="45">
        <f t="shared" ref="AI68:AI131" si="85">IF(type_3="Helmholtz",AH68,AD68)</f>
        <v>0.96957062593270171</v>
      </c>
      <c r="AJ68" s="61">
        <f t="shared" ref="AJ68:AJ131" si="86">$B68</f>
        <v>85</v>
      </c>
    </row>
    <row r="69" spans="2:36">
      <c r="B69">
        <v>86</v>
      </c>
      <c r="C69" s="3">
        <f t="shared" si="75"/>
        <v>540.3539364174444</v>
      </c>
      <c r="D69" s="19" t="str">
        <f t="shared" si="53"/>
        <v>533,086761880665-185,731994714957i</v>
      </c>
      <c r="E69" s="19" t="str">
        <f t="shared" si="54"/>
        <v>2,26802472344753-1,02178068022832i</v>
      </c>
      <c r="F69" s="18" t="str">
        <f t="shared" si="55"/>
        <v>370,090407149833+1927,95634096409i</v>
      </c>
      <c r="G69" s="18" t="str">
        <f t="shared" si="56"/>
        <v>1193,82384817399+1927,95634096409i</v>
      </c>
      <c r="H69" s="19">
        <f t="shared" si="76"/>
        <v>0.250523257843558</v>
      </c>
      <c r="I69" s="19" t="str">
        <f t="shared" si="57"/>
        <v>250,791370068637-2481,16602888965i</v>
      </c>
      <c r="J69" s="19" t="str">
        <f t="shared" si="58"/>
        <v>102,684979319084-1560,65425225707i</v>
      </c>
      <c r="K69" s="19" t="str">
        <f t="shared" si="59"/>
        <v>149,286786605371+144,82846702773i</v>
      </c>
      <c r="L69" s="19">
        <f t="shared" si="60"/>
        <v>0.73226576791445408</v>
      </c>
      <c r="M69" s="47">
        <f t="shared" si="61"/>
        <v>0.250523257843558</v>
      </c>
      <c r="N69" s="58">
        <f t="shared" si="77"/>
        <v>86</v>
      </c>
      <c r="O69" s="50" t="str">
        <f t="shared" si="62"/>
        <v>533,086761880665-185,731994714957i</v>
      </c>
      <c r="P69" s="50" t="str">
        <f t="shared" si="63"/>
        <v>2,26802472344753-1,02178068022832i</v>
      </c>
      <c r="Q69" s="48" t="str">
        <f t="shared" si="78"/>
        <v>370,090407149833+983,50290896022i</v>
      </c>
      <c r="R69" s="48" t="str">
        <f t="shared" si="79"/>
        <v>1193,82384817399+983,50290896022i</v>
      </c>
      <c r="S69" s="50">
        <f t="shared" si="80"/>
        <v>0.53845435754760418</v>
      </c>
      <c r="T69" s="21" t="str">
        <f t="shared" si="64"/>
        <v>250,791370068637-2481,16602888965i</v>
      </c>
      <c r="U69" s="21" t="str">
        <f t="shared" si="65"/>
        <v>102,684979319084-1560,65425225707i</v>
      </c>
      <c r="V69" s="21" t="str">
        <f t="shared" si="66"/>
        <v>160,835296973504+407,16672810302i</v>
      </c>
      <c r="W69" s="21">
        <f t="shared" si="67"/>
        <v>0.53662548692141088</v>
      </c>
      <c r="X69" s="51">
        <f t="shared" si="68"/>
        <v>0.53845435754760418</v>
      </c>
      <c r="Y69" s="59">
        <f t="shared" si="81"/>
        <v>86</v>
      </c>
      <c r="Z69" s="23" t="str">
        <f t="shared" si="69"/>
        <v>747,081741107701-513,612713959816i</v>
      </c>
      <c r="AA69" s="23" t="str">
        <f t="shared" si="70"/>
        <v>3,45946953376375-2,76261998679282i</v>
      </c>
      <c r="AB69" s="22" t="str">
        <f t="shared" si="82"/>
        <v>480,542800233881+3862,47045986915i</v>
      </c>
      <c r="AC69" s="22" t="str">
        <f t="shared" si="83"/>
        <v>1304,27624125804+3862,47045986915i</v>
      </c>
      <c r="AD69" s="23">
        <f t="shared" si="84"/>
        <v>8.8461584498308765E-2</v>
      </c>
      <c r="AE69" s="23" t="str">
        <f t="shared" si="71"/>
        <v>275,331970574913-2005,250786634i</v>
      </c>
      <c r="AF69" s="23" t="str">
        <f t="shared" si="72"/>
        <v>144,701114072722-1432,36804678438i</v>
      </c>
      <c r="AG69" s="23" t="str">
        <f t="shared" si="73"/>
        <v>299,768627817842+87,8861242754899i</v>
      </c>
      <c r="AH69" s="23">
        <f t="shared" si="74"/>
        <v>0.96053681025041238</v>
      </c>
      <c r="AI69" s="45">
        <f t="shared" si="85"/>
        <v>0.96053681025041238</v>
      </c>
      <c r="AJ69" s="61">
        <f t="shared" si="86"/>
        <v>86</v>
      </c>
    </row>
    <row r="70" spans="2:36">
      <c r="B70">
        <v>87</v>
      </c>
      <c r="C70" s="3">
        <f t="shared" si="75"/>
        <v>546.63712172462397</v>
      </c>
      <c r="D70" s="19" t="str">
        <f t="shared" si="53"/>
        <v>532,204302694214-184,379900596665i</v>
      </c>
      <c r="E70" s="19" t="str">
        <f t="shared" si="54"/>
        <v>2,28936070140796-1,02630308161117i</v>
      </c>
      <c r="F70" s="18" t="str">
        <f t="shared" si="55"/>
        <v>368,650062381024+1987,81637747261i</v>
      </c>
      <c r="G70" s="18" t="str">
        <f t="shared" si="56"/>
        <v>1192,38350340518+1987,81637747261i</v>
      </c>
      <c r="H70" s="19">
        <f t="shared" si="76"/>
        <v>0.23931314239568702</v>
      </c>
      <c r="I70" s="19" t="str">
        <f t="shared" si="57"/>
        <v>248,241259372877-2453,9154336802i</v>
      </c>
      <c r="J70" s="19" t="str">
        <f t="shared" si="58"/>
        <v>101,618426902398-1542,63089017799i</v>
      </c>
      <c r="K70" s="19" t="str">
        <f t="shared" si="59"/>
        <v>148,490391856458+182,68302351709i</v>
      </c>
      <c r="L70" s="19">
        <f t="shared" si="60"/>
        <v>0.70423687447483063</v>
      </c>
      <c r="M70" s="47">
        <f t="shared" si="61"/>
        <v>0.23931314239568702</v>
      </c>
      <c r="N70" s="58">
        <f t="shared" si="77"/>
        <v>87</v>
      </c>
      <c r="O70" s="50" t="str">
        <f t="shared" si="62"/>
        <v>532,204302694214-184,379900596665i</v>
      </c>
      <c r="P70" s="50" t="str">
        <f t="shared" si="63"/>
        <v>2,28936070140796-1,02630308161117i</v>
      </c>
      <c r="Q70" s="48" t="str">
        <f t="shared" si="78"/>
        <v>368,650062381024+1054,21873204351i</v>
      </c>
      <c r="R70" s="48" t="str">
        <f t="shared" si="79"/>
        <v>1192,38350340518+1054,21873204351i</v>
      </c>
      <c r="S70" s="50">
        <f t="shared" si="80"/>
        <v>0.50761807681935756</v>
      </c>
      <c r="T70" s="21" t="str">
        <f t="shared" si="64"/>
        <v>248,241259372877-2453,9154336802i</v>
      </c>
      <c r="U70" s="21" t="str">
        <f t="shared" si="65"/>
        <v>101,618426902398-1542,63089017799i</v>
      </c>
      <c r="V70" s="21" t="str">
        <f t="shared" si="66"/>
        <v>160,105850671636+448,07172948862i</v>
      </c>
      <c r="W70" s="21">
        <f t="shared" si="67"/>
        <v>0.49963751790443012</v>
      </c>
      <c r="X70" s="51">
        <f t="shared" si="68"/>
        <v>0.50761807681935756</v>
      </c>
      <c r="Y70" s="59">
        <f t="shared" si="81"/>
        <v>87</v>
      </c>
      <c r="Z70" s="23" t="str">
        <f t="shared" si="69"/>
        <v>744,641438571749-509,873709645071i</v>
      </c>
      <c r="AA70" s="23" t="str">
        <f t="shared" si="70"/>
        <v>3,4860788465621-2,77484734310354i</v>
      </c>
      <c r="AB70" s="22" t="str">
        <f t="shared" si="82"/>
        <v>480,105453551637+3938,18896505682i</v>
      </c>
      <c r="AC70" s="22" t="str">
        <f t="shared" si="83"/>
        <v>1303,8388945758+3938,18896505682i</v>
      </c>
      <c r="AD70" s="23">
        <f t="shared" si="84"/>
        <v>8.5389423716474067E-2</v>
      </c>
      <c r="AE70" s="23" t="str">
        <f t="shared" si="71"/>
        <v>274,463152058702-1982,43675659577i</v>
      </c>
      <c r="AF70" s="23" t="str">
        <f t="shared" si="72"/>
        <v>144,248481162283-1415,55864886456i</v>
      </c>
      <c r="AG70" s="23" t="str">
        <f t="shared" si="73"/>
        <v>300,214944546917+122,3728962774i</v>
      </c>
      <c r="AH70" s="23">
        <f t="shared" si="74"/>
        <v>0.94743413265368182</v>
      </c>
      <c r="AI70" s="45">
        <f t="shared" si="85"/>
        <v>0.94743413265368182</v>
      </c>
      <c r="AJ70" s="61">
        <f t="shared" si="86"/>
        <v>87</v>
      </c>
    </row>
    <row r="71" spans="2:36">
      <c r="B71">
        <v>88</v>
      </c>
      <c r="C71" s="3">
        <f t="shared" si="75"/>
        <v>552.92030703180353</v>
      </c>
      <c r="D71" s="19" t="str">
        <f t="shared" si="53"/>
        <v>531,338243578464-183,052934483686i</v>
      </c>
      <c r="E71" s="19" t="str">
        <f t="shared" si="54"/>
        <v>2,31067477027197-1,03079347125846i</v>
      </c>
      <c r="F71" s="18" t="str">
        <f t="shared" si="55"/>
        <v>367,241201101784+2047,27853286814i</v>
      </c>
      <c r="G71" s="18" t="str">
        <f t="shared" si="56"/>
        <v>1190,97464212594+2047,27853286814i</v>
      </c>
      <c r="H71" s="19">
        <f t="shared" si="76"/>
        <v>0.22880697441102882</v>
      </c>
      <c r="I71" s="19" t="str">
        <f t="shared" si="57"/>
        <v>245,7439495431-2427,25486945553i</v>
      </c>
      <c r="J71" s="19" t="str">
        <f t="shared" si="58"/>
        <v>100,575022198053-1524,99795434406i</v>
      </c>
      <c r="K71" s="19" t="str">
        <f t="shared" si="59"/>
        <v>147,715596600164+220,14715376131i</v>
      </c>
      <c r="L71" s="19">
        <f t="shared" si="60"/>
        <v>0.67300464289695605</v>
      </c>
      <c r="M71" s="47">
        <f t="shared" si="61"/>
        <v>0.22880697441102882</v>
      </c>
      <c r="N71" s="58">
        <f t="shared" si="77"/>
        <v>88</v>
      </c>
      <c r="O71" s="50" t="str">
        <f t="shared" si="62"/>
        <v>531,338243578464-183,052934483686i</v>
      </c>
      <c r="P71" s="50" t="str">
        <f t="shared" si="63"/>
        <v>2,31067477027197-1,03079347125846i</v>
      </c>
      <c r="Q71" s="48" t="str">
        <f t="shared" si="78"/>
        <v>367,241201101784+1124,28995159163i</v>
      </c>
      <c r="R71" s="48" t="str">
        <f t="shared" si="79"/>
        <v>1190,97464212594+1124,28995159163i</v>
      </c>
      <c r="S71" s="50">
        <f t="shared" si="80"/>
        <v>0.47850107897347183</v>
      </c>
      <c r="T71" s="21" t="str">
        <f t="shared" si="64"/>
        <v>245,7439495431-2427,25486945553i</v>
      </c>
      <c r="U71" s="21" t="str">
        <f t="shared" si="65"/>
        <v>100,575022198053-1524,99795434406i</v>
      </c>
      <c r="V71" s="21" t="str">
        <f t="shared" si="66"/>
        <v>159,397620194188+488,58630462906i</v>
      </c>
      <c r="W71" s="21">
        <f t="shared" si="67"/>
        <v>0.46473387170376113</v>
      </c>
      <c r="X71" s="51">
        <f t="shared" si="68"/>
        <v>0.47850107897347183</v>
      </c>
      <c r="Y71" s="59">
        <f t="shared" si="81"/>
        <v>88</v>
      </c>
      <c r="Z71" s="23" t="str">
        <f t="shared" si="69"/>
        <v>742,246487860243-506,204192889675i</v>
      </c>
      <c r="AA71" s="23" t="str">
        <f t="shared" si="70"/>
        <v>3,51262892305973-2,78698814829601i</v>
      </c>
      <c r="AB71" s="22" t="str">
        <f t="shared" si="82"/>
        <v>479,678331251991+4013,56961598176i</v>
      </c>
      <c r="AC71" s="22" t="str">
        <f t="shared" si="83"/>
        <v>1303,41177227615+4013,56961598176i</v>
      </c>
      <c r="AD71" s="23">
        <f t="shared" si="84"/>
        <v>8.2481020685912787E-2</v>
      </c>
      <c r="AE71" s="23" t="str">
        <f t="shared" si="71"/>
        <v>273,6079193773-1960,12639623006i</v>
      </c>
      <c r="AF71" s="23" t="str">
        <f t="shared" si="72"/>
        <v>143,80374089936-1399,11760670974i</v>
      </c>
      <c r="AG71" s="23" t="str">
        <f t="shared" si="73"/>
        <v>300,664002222385+156,49131251431i</v>
      </c>
      <c r="AH71" s="23">
        <f t="shared" si="74"/>
        <v>0.93074727860603446</v>
      </c>
      <c r="AI71" s="45">
        <f t="shared" si="85"/>
        <v>0.93074727860603446</v>
      </c>
      <c r="AJ71" s="61">
        <f t="shared" si="86"/>
        <v>88</v>
      </c>
    </row>
    <row r="72" spans="2:36">
      <c r="B72">
        <v>89</v>
      </c>
      <c r="C72" s="3">
        <f t="shared" si="75"/>
        <v>559.20349233898321</v>
      </c>
      <c r="D72" s="19" t="str">
        <f t="shared" si="53"/>
        <v>530,48809852182-181,750351714497i</v>
      </c>
      <c r="E72" s="19" t="str">
        <f t="shared" si="54"/>
        <v>2,33196733147432-1,03525243571298i</v>
      </c>
      <c r="F72" s="18" t="str">
        <f t="shared" si="55"/>
        <v>365,862908227901+2106,35594513341i</v>
      </c>
      <c r="G72" s="18" t="str">
        <f t="shared" si="56"/>
        <v>1189,59634925206+2106,35594513341i</v>
      </c>
      <c r="H72" s="19">
        <f t="shared" si="76"/>
        <v>0.21895270168715575</v>
      </c>
      <c r="I72" s="19" t="str">
        <f t="shared" si="57"/>
        <v>243,297906847404-2401,1648994722i</v>
      </c>
      <c r="J72" s="19" t="str">
        <f t="shared" si="58"/>
        <v>99,5540762503183-1507,74248426589i</v>
      </c>
      <c r="K72" s="19" t="str">
        <f t="shared" si="59"/>
        <v>146,961738197174+257,23381824977i</v>
      </c>
      <c r="L72" s="19">
        <f t="shared" si="60"/>
        <v>0.63973885420561649</v>
      </c>
      <c r="M72" s="47">
        <f t="shared" si="61"/>
        <v>0.21895270168715575</v>
      </c>
      <c r="N72" s="58">
        <f t="shared" si="77"/>
        <v>89</v>
      </c>
      <c r="O72" s="50" t="str">
        <f t="shared" si="62"/>
        <v>530,48809852182-181,750351714497i</v>
      </c>
      <c r="P72" s="50" t="str">
        <f t="shared" si="63"/>
        <v>2,33196733147432-1,03525243571298i</v>
      </c>
      <c r="Q72" s="48" t="str">
        <f t="shared" si="78"/>
        <v>365,862908227901+1193,73802207349i</v>
      </c>
      <c r="R72" s="48" t="str">
        <f t="shared" si="79"/>
        <v>1189,59634925206+1193,73802207349i</v>
      </c>
      <c r="S72" s="50">
        <f t="shared" si="80"/>
        <v>0.45113245209984565</v>
      </c>
      <c r="T72" s="21" t="str">
        <f t="shared" si="64"/>
        <v>243,297906847404-2401,1648994722i</v>
      </c>
      <c r="U72" s="21" t="str">
        <f t="shared" si="65"/>
        <v>99,5540762503183-1507,74248426589i</v>
      </c>
      <c r="V72" s="21" t="str">
        <f t="shared" si="66"/>
        <v>158,709949423379+528,72341401374i</v>
      </c>
      <c r="W72" s="21">
        <f t="shared" si="67"/>
        <v>0.43210496288775613</v>
      </c>
      <c r="X72" s="51">
        <f t="shared" si="68"/>
        <v>0.45113245209984565</v>
      </c>
      <c r="Y72" s="59">
        <f t="shared" si="81"/>
        <v>89</v>
      </c>
      <c r="Z72" s="23" t="str">
        <f t="shared" si="69"/>
        <v>739,895544984346-502,602104448924i</v>
      </c>
      <c r="AA72" s="23" t="str">
        <f t="shared" si="70"/>
        <v>3,53912084862817-2,79904398822413i</v>
      </c>
      <c r="AB72" s="22" t="str">
        <f t="shared" si="82"/>
        <v>479,261226548075+4088,62372732639i</v>
      </c>
      <c r="AC72" s="22" t="str">
        <f t="shared" si="83"/>
        <v>1302,99466757223+4088,62372732639i</v>
      </c>
      <c r="AD72" s="23">
        <f t="shared" si="84"/>
        <v>7.972481966565248E-2</v>
      </c>
      <c r="AE72" s="23" t="str">
        <f t="shared" si="71"/>
        <v>272,765997974512-1938,30279942003i</v>
      </c>
      <c r="AF72" s="23" t="str">
        <f t="shared" si="72"/>
        <v>143,366739458752-1383,03254265705i</v>
      </c>
      <c r="AG72" s="23" t="str">
        <f t="shared" si="73"/>
        <v>301,115734586915+190,25375064909i</v>
      </c>
      <c r="AH72" s="23">
        <f t="shared" si="74"/>
        <v>0.91100336318803465</v>
      </c>
      <c r="AI72" s="45">
        <f t="shared" si="85"/>
        <v>0.91100336318803465</v>
      </c>
      <c r="AJ72" s="61">
        <f t="shared" si="86"/>
        <v>89</v>
      </c>
    </row>
    <row r="73" spans="2:36">
      <c r="B73">
        <v>90</v>
      </c>
      <c r="C73" s="3">
        <f t="shared" si="75"/>
        <v>565.48667764616278</v>
      </c>
      <c r="D73" s="19" t="str">
        <f t="shared" si="53"/>
        <v>529,653401166509-180,471437740908i</v>
      </c>
      <c r="E73" s="19" t="str">
        <f t="shared" si="54"/>
        <v>2,35323877468149-1,03968054432277i</v>
      </c>
      <c r="F73" s="18" t="str">
        <f t="shared" si="55"/>
        <v>364,514303536786+2165,06117578563i</v>
      </c>
      <c r="G73" s="18" t="str">
        <f t="shared" si="56"/>
        <v>1188,24774456094+2165,06117578563i</v>
      </c>
      <c r="H73" s="19">
        <f t="shared" si="76"/>
        <v>0.20970214877835991</v>
      </c>
      <c r="I73" s="19" t="str">
        <f t="shared" si="57"/>
        <v>240,901655777849-2375,62693880316i</v>
      </c>
      <c r="J73" s="19" t="str">
        <f t="shared" si="58"/>
        <v>98,5549268114748-1490,85208968538i</v>
      </c>
      <c r="K73" s="19" t="str">
        <f t="shared" si="59"/>
        <v>146,228179978987+293,95540724057i</v>
      </c>
      <c r="L73" s="19">
        <f t="shared" si="60"/>
        <v>0.60547468016288541</v>
      </c>
      <c r="M73" s="47">
        <f t="shared" si="61"/>
        <v>0.20970214877835991</v>
      </c>
      <c r="N73" s="58">
        <f t="shared" si="77"/>
        <v>90</v>
      </c>
      <c r="O73" s="50" t="str">
        <f t="shared" si="62"/>
        <v>529,653401166509-180,471437740908i</v>
      </c>
      <c r="P73" s="50" t="str">
        <f t="shared" si="63"/>
        <v>2,35323877468149-1,03968054432277i</v>
      </c>
      <c r="Q73" s="48" t="str">
        <f t="shared" si="78"/>
        <v>364,514303536786+1262,58345187083i</v>
      </c>
      <c r="R73" s="48" t="str">
        <f t="shared" si="79"/>
        <v>1188,24774456094+1262,58345187083i</v>
      </c>
      <c r="S73" s="50">
        <f t="shared" si="80"/>
        <v>0.4254959708223599</v>
      </c>
      <c r="T73" s="21" t="str">
        <f t="shared" si="64"/>
        <v>240,901655777849-2375,62693880316i</v>
      </c>
      <c r="U73" s="21" t="str">
        <f t="shared" si="65"/>
        <v>98,5549268114748-1490,85208968538i</v>
      </c>
      <c r="V73" s="21" t="str">
        <f t="shared" si="66"/>
        <v>158,042208029561+568,49544790076i</v>
      </c>
      <c r="W73" s="21">
        <f t="shared" si="67"/>
        <v>0.40181486053562809</v>
      </c>
      <c r="X73" s="51">
        <f t="shared" si="68"/>
        <v>0.4254959708223599</v>
      </c>
      <c r="Y73" s="59">
        <f t="shared" si="81"/>
        <v>90</v>
      </c>
      <c r="Z73" s="23" t="str">
        <f t="shared" si="69"/>
        <v>737,587320304722-499,065468351818i</v>
      </c>
      <c r="AA73" s="23" t="str">
        <f t="shared" si="70"/>
        <v>3,5655556768207-2,8110164022517i</v>
      </c>
      <c r="AB73" s="22" t="str">
        <f t="shared" si="82"/>
        <v>478,853938659183+4163,36211186283i</v>
      </c>
      <c r="AC73" s="22" t="str">
        <f t="shared" si="83"/>
        <v>1302,58737968334+4163,36211186283i</v>
      </c>
      <c r="AD73" s="23">
        <f t="shared" si="84"/>
        <v>7.7110261137933067E-2</v>
      </c>
      <c r="AE73" s="23" t="str">
        <f t="shared" si="71"/>
        <v>271,937120617121-1916,94981074074i</v>
      </c>
      <c r="AF73" s="23" t="str">
        <f t="shared" si="72"/>
        <v>142,93732714967-1367,29162870817i</v>
      </c>
      <c r="AG73" s="23" t="str">
        <f t="shared" si="73"/>
        <v>301,570077064568+223,67203868007i</v>
      </c>
      <c r="AH73" s="23">
        <f t="shared" si="74"/>
        <v>0.88874388764876533</v>
      </c>
      <c r="AI73" s="45">
        <f t="shared" si="85"/>
        <v>0.88874388764876533</v>
      </c>
      <c r="AJ73" s="61">
        <f t="shared" si="86"/>
        <v>90</v>
      </c>
    </row>
    <row r="74" spans="2:36">
      <c r="B74">
        <v>91</v>
      </c>
      <c r="C74" s="3">
        <f t="shared" si="75"/>
        <v>571.76986295334234</v>
      </c>
      <c r="D74" s="19" t="str">
        <f t="shared" si="53"/>
        <v>528,833703806098-179,215506592122i</v>
      </c>
      <c r="E74" s="19" t="str">
        <f t="shared" si="54"/>
        <v>2,37448947826319-1,04407834992993i</v>
      </c>
      <c r="F74" s="18" t="str">
        <f t="shared" si="55"/>
        <v>363,19454002611+2223,40624130038i</v>
      </c>
      <c r="G74" s="18" t="str">
        <f t="shared" si="56"/>
        <v>1186,92798105027+2223,40624130038i</v>
      </c>
      <c r="H74" s="19">
        <f t="shared" si="76"/>
        <v>0.20101082369812562</v>
      </c>
      <c r="I74" s="19" t="str">
        <f t="shared" si="57"/>
        <v>238,553776313175-2350,62320794332i</v>
      </c>
      <c r="J74" s="19" t="str">
        <f t="shared" si="58"/>
        <v>97,5769370672619-1474,31491944751i</v>
      </c>
      <c r="K74" s="19" t="str">
        <f t="shared" si="59"/>
        <v>145,514310001958+330,32377188873i</v>
      </c>
      <c r="L74" s="19">
        <f t="shared" si="60"/>
        <v>0.57107479247082393</v>
      </c>
      <c r="M74" s="47">
        <f t="shared" si="61"/>
        <v>0.20101082369812562</v>
      </c>
      <c r="N74" s="58">
        <f t="shared" si="77"/>
        <v>91</v>
      </c>
      <c r="O74" s="50" t="str">
        <f t="shared" si="62"/>
        <v>528,833703806098-179,215506592122i</v>
      </c>
      <c r="P74" s="50" t="str">
        <f t="shared" si="63"/>
        <v>2,37448947826319-1,04407834992993i</v>
      </c>
      <c r="Q74" s="48" t="str">
        <f t="shared" si="78"/>
        <v>363,19454002611+1330,84585501101i</v>
      </c>
      <c r="R74" s="48" t="str">
        <f t="shared" si="79"/>
        <v>1186,92798105027+1330,84585501101i</v>
      </c>
      <c r="S74" s="50">
        <f t="shared" si="80"/>
        <v>0.40154350586262955</v>
      </c>
      <c r="T74" s="21" t="str">
        <f t="shared" si="64"/>
        <v>238,553776313175-2350,62320794332i</v>
      </c>
      <c r="U74" s="21" t="str">
        <f t="shared" si="65"/>
        <v>97,5769370672619-1474,31491944751i</v>
      </c>
      <c r="V74" s="21" t="str">
        <f t="shared" si="66"/>
        <v>157,393790232337+607,91425744515i</v>
      </c>
      <c r="W74" s="21">
        <f t="shared" si="67"/>
        <v>0.37383881104937833</v>
      </c>
      <c r="X74" s="51">
        <f t="shared" si="68"/>
        <v>0.40154350586262955</v>
      </c>
      <c r="Y74" s="59">
        <f t="shared" si="81"/>
        <v>91</v>
      </c>
      <c r="Z74" s="23" t="str">
        <f t="shared" si="69"/>
        <v>735,320575759427-495,592387653663i</v>
      </c>
      <c r="AA74" s="23" t="str">
        <f t="shared" si="70"/>
        <v>3,59193443064727-2,82290688511509i</v>
      </c>
      <c r="AB74" s="22" t="str">
        <f t="shared" si="82"/>
        <v>478,45627260442+4237,79510801808i</v>
      </c>
      <c r="AC74" s="22" t="str">
        <f t="shared" si="83"/>
        <v>1302,18971362858+4237,79510801808i</v>
      </c>
      <c r="AD74" s="23">
        <f t="shared" si="84"/>
        <v>7.4627682090695591E-2</v>
      </c>
      <c r="AE74" s="23" t="str">
        <f t="shared" si="71"/>
        <v>271,121027172572-1896,05198420633i</v>
      </c>
      <c r="AF74" s="23" t="str">
        <f t="shared" si="72"/>
        <v>142,515358290113-1351,88355632467i</v>
      </c>
      <c r="AG74" s="23" t="str">
        <f t="shared" si="73"/>
        <v>302,026966730314+256,75748514566i</v>
      </c>
      <c r="AH74" s="23">
        <f t="shared" si="74"/>
        <v>0.86450063936558341</v>
      </c>
      <c r="AI74" s="45">
        <f t="shared" si="85"/>
        <v>0.86450063936558341</v>
      </c>
      <c r="AJ74" s="61">
        <f t="shared" si="86"/>
        <v>91</v>
      </c>
    </row>
    <row r="75" spans="2:36">
      <c r="B75">
        <v>92</v>
      </c>
      <c r="C75" s="3">
        <f t="shared" si="75"/>
        <v>578.0530482605219</v>
      </c>
      <c r="D75" s="19" t="str">
        <f t="shared" si="53"/>
        <v>528,028576444551-177,981899433017i</v>
      </c>
      <c r="E75" s="19" t="str">
        <f t="shared" si="54"/>
        <v>2,39571980974003-1,04844638952478i</v>
      </c>
      <c r="F75" s="18" t="str">
        <f t="shared" si="55"/>
        <v>361,902802364715+2281,40264249628i</v>
      </c>
      <c r="G75" s="18" t="str">
        <f t="shared" si="56"/>
        <v>1185,63624338887+2281,40264249628i</v>
      </c>
      <c r="H75" s="19">
        <f t="shared" si="76"/>
        <v>0.19283770120677224</v>
      </c>
      <c r="I75" s="19" t="str">
        <f t="shared" si="57"/>
        <v>236,252901335438-2326,13668942409i</v>
      </c>
      <c r="J75" s="19" t="str">
        <f t="shared" si="58"/>
        <v>96,6194944347445-1458,11963239332i</v>
      </c>
      <c r="K75" s="19" t="str">
        <f t="shared" si="59"/>
        <v>144,819539872342+366,35025335321i</v>
      </c>
      <c r="L75" s="19">
        <f t="shared" si="60"/>
        <v>0.53721885864679786</v>
      </c>
      <c r="M75" s="47">
        <f t="shared" si="61"/>
        <v>0.19283770120677224</v>
      </c>
      <c r="N75" s="58">
        <f t="shared" si="77"/>
        <v>92</v>
      </c>
      <c r="O75" s="50" t="str">
        <f t="shared" si="62"/>
        <v>528,028576444551-177,981899433017i</v>
      </c>
      <c r="P75" s="50" t="str">
        <f t="shared" si="63"/>
        <v>2,39571980974003-1,04844638952478i</v>
      </c>
      <c r="Q75" s="48" t="str">
        <f t="shared" si="78"/>
        <v>361,902802364715+1398,54399953615i</v>
      </c>
      <c r="R75" s="48" t="str">
        <f t="shared" si="79"/>
        <v>1185,63624338887+1398,54399953615i</v>
      </c>
      <c r="S75" s="50">
        <f t="shared" si="80"/>
        <v>0.37920556703441666</v>
      </c>
      <c r="T75" s="21" t="str">
        <f t="shared" si="64"/>
        <v>236,252901335438-2326,13668942409i</v>
      </c>
      <c r="U75" s="21" t="str">
        <f t="shared" si="65"/>
        <v>96,6194944347445-1458,11963239332i</v>
      </c>
      <c r="V75" s="21" t="str">
        <f t="shared" si="66"/>
        <v>156,764113632347+646,99118380585i</v>
      </c>
      <c r="W75" s="21">
        <f t="shared" si="67"/>
        <v>0.3480930624507893</v>
      </c>
      <c r="X75" s="51">
        <f t="shared" si="68"/>
        <v>0.37920556703441666</v>
      </c>
      <c r="Y75" s="59">
        <f t="shared" si="81"/>
        <v>92</v>
      </c>
      <c r="Z75" s="23" t="str">
        <f t="shared" si="69"/>
        <v>733,094122261844-492,18104044921i</v>
      </c>
      <c r="AA75" s="23" t="str">
        <f t="shared" si="70"/>
        <v>3,61825810378464-2,83471688869152i</v>
      </c>
      <c r="AB75" s="22" t="str">
        <f t="shared" si="82"/>
        <v>478,068039004056+4311,93260564101i</v>
      </c>
      <c r="AC75" s="22" t="str">
        <f t="shared" si="83"/>
        <v>1301,80148002821+4311,93260564101i</v>
      </c>
      <c r="AD75" s="23">
        <f t="shared" si="84"/>
        <v>7.2268227476034119E-2</v>
      </c>
      <c r="AE75" s="23" t="str">
        <f t="shared" si="71"/>
        <v>270,317464392774-1875,59454470896i</v>
      </c>
      <c r="AF75" s="23" t="str">
        <f t="shared" si="72"/>
        <v>142,100691084747-1336,79750819415i</v>
      </c>
      <c r="AG75" s="23" t="str">
        <f t="shared" si="73"/>
        <v>302,486342278353+289,52090735827i</v>
      </c>
      <c r="AH75" s="23">
        <f t="shared" si="74"/>
        <v>0.8387766864694115</v>
      </c>
      <c r="AI75" s="45">
        <f t="shared" si="85"/>
        <v>0.8387766864694115</v>
      </c>
      <c r="AJ75" s="61">
        <f t="shared" si="86"/>
        <v>92</v>
      </c>
    </row>
    <row r="76" spans="2:36">
      <c r="B76">
        <v>93</v>
      </c>
      <c r="C76" s="3">
        <f t="shared" si="75"/>
        <v>584.33623356770147</v>
      </c>
      <c r="D76" s="19" t="str">
        <f t="shared" si="53"/>
        <v>527,237605912374-176,769983209898i</v>
      </c>
      <c r="E76" s="19" t="str">
        <f t="shared" si="54"/>
        <v>2,41693012620876-1,05278518486712i</v>
      </c>
      <c r="F76" s="18" t="str">
        <f t="shared" si="55"/>
        <v>360,638305429772+2339,06139203389i</v>
      </c>
      <c r="G76" s="18" t="str">
        <f t="shared" si="56"/>
        <v>1184,37174645393+2339,06139203389i</v>
      </c>
      <c r="H76" s="19">
        <f t="shared" si="76"/>
        <v>0.18514499534851592</v>
      </c>
      <c r="I76" s="19" t="str">
        <f t="shared" si="57"/>
        <v>233,997714190112-2302,1510872111i</v>
      </c>
      <c r="J76" s="19" t="str">
        <f t="shared" si="58"/>
        <v>95,6820094276747-1442,25537012274i</v>
      </c>
      <c r="K76" s="19" t="str">
        <f t="shared" si="59"/>
        <v>144,143303637517+402,04571003407i</v>
      </c>
      <c r="L76" s="19">
        <f t="shared" si="60"/>
        <v>0.50441253706056732</v>
      </c>
      <c r="M76" s="47">
        <f t="shared" si="61"/>
        <v>0.18514499534851592</v>
      </c>
      <c r="N76" s="58">
        <f t="shared" si="77"/>
        <v>93</v>
      </c>
      <c r="O76" s="50" t="str">
        <f t="shared" si="62"/>
        <v>527,237605912374-176,769983209898i</v>
      </c>
      <c r="P76" s="50" t="str">
        <f t="shared" si="63"/>
        <v>2,41693012620876-1,05278518486712i</v>
      </c>
      <c r="Q76" s="48" t="str">
        <f t="shared" si="78"/>
        <v>360,638305429772+1465,6958527615i</v>
      </c>
      <c r="R76" s="48" t="str">
        <f t="shared" si="79"/>
        <v>1184,37174645393+1465,6958527615i</v>
      </c>
      <c r="S76" s="50">
        <f t="shared" si="80"/>
        <v>0.35839937248828635</v>
      </c>
      <c r="T76" s="21" t="str">
        <f t="shared" si="64"/>
        <v>233,997714190112-2302,1510872111i</v>
      </c>
      <c r="U76" s="21" t="str">
        <f t="shared" si="65"/>
        <v>95,6820094276747-1442,25537012274i</v>
      </c>
      <c r="V76" s="21" t="str">
        <f t="shared" si="66"/>
        <v>156,152618108893+685,73708538294i</v>
      </c>
      <c r="W76" s="21">
        <f t="shared" si="67"/>
        <v>0.32445747000468839</v>
      </c>
      <c r="X76" s="51">
        <f t="shared" si="68"/>
        <v>0.35839937248828635</v>
      </c>
      <c r="Y76" s="59">
        <f t="shared" si="81"/>
        <v>93</v>
      </c>
      <c r="Z76" s="23" t="str">
        <f t="shared" si="69"/>
        <v>730,906817256497-488,829676127712i</v>
      </c>
      <c r="AA76" s="23" t="str">
        <f t="shared" si="70"/>
        <v>3,64452766172631-2,84644782367914i</v>
      </c>
      <c r="AB76" s="22" t="str">
        <f t="shared" si="82"/>
        <v>477,68905388822+4385,78407010709i</v>
      </c>
      <c r="AC76" s="22" t="str">
        <f t="shared" si="83"/>
        <v>1301,42249491238+4385,78407010709i</v>
      </c>
      <c r="AD76" s="23">
        <f t="shared" si="84"/>
        <v>7.0023771482884745E-2</v>
      </c>
      <c r="AE76" s="23" t="str">
        <f t="shared" si="71"/>
        <v>269,526185704063-1855,56335194664i</v>
      </c>
      <c r="AF76" s="23" t="str">
        <f t="shared" si="72"/>
        <v>141,693187506334-1322,02313181846i</v>
      </c>
      <c r="AG76" s="23" t="str">
        <f t="shared" si="73"/>
        <v>302,948143989583+321,97265781605i</v>
      </c>
      <c r="AH76" s="23">
        <f t="shared" si="74"/>
        <v>0.81203281291188834</v>
      </c>
      <c r="AI76" s="45">
        <f t="shared" si="85"/>
        <v>0.81203281291188834</v>
      </c>
      <c r="AJ76" s="61">
        <f t="shared" si="86"/>
        <v>93</v>
      </c>
    </row>
    <row r="77" spans="2:36">
      <c r="B77">
        <v>94</v>
      </c>
      <c r="C77" s="3">
        <f t="shared" si="75"/>
        <v>590.61941887488115</v>
      </c>
      <c r="D77" s="19" t="str">
        <f t="shared" si="53"/>
        <v>526,460395035812-175,579149377567i</v>
      </c>
      <c r="E77" s="19" t="str">
        <f t="shared" si="54"/>
        <v>2,43812077474641-1,05709524307691i</v>
      </c>
      <c r="F77" s="18" t="str">
        <f t="shared" si="55"/>
        <v>359,400292924545+2396,39304016823i</v>
      </c>
      <c r="G77" s="18" t="str">
        <f t="shared" si="56"/>
        <v>1183,1337339487+2396,39304016823i</v>
      </c>
      <c r="H77" s="19">
        <f t="shared" si="76"/>
        <v>0.17789793014637834</v>
      </c>
      <c r="I77" s="19" t="str">
        <f t="shared" si="57"/>
        <v>231,786946380593-2278,65078867837i</v>
      </c>
      <c r="J77" s="19" t="str">
        <f t="shared" si="58"/>
        <v>94,7639145850494-1426,7117314881i</v>
      </c>
      <c r="K77" s="19" t="str">
        <f t="shared" si="59"/>
        <v>143,485056739141+437,420543079i</v>
      </c>
      <c r="L77" s="19">
        <f t="shared" si="60"/>
        <v>0.47300805979406568</v>
      </c>
      <c r="M77" s="47">
        <f t="shared" si="61"/>
        <v>0.17789793014637834</v>
      </c>
      <c r="N77" s="58">
        <f t="shared" si="77"/>
        <v>94</v>
      </c>
      <c r="O77" s="50" t="str">
        <f t="shared" si="62"/>
        <v>526,460395035812-175,579149377567i</v>
      </c>
      <c r="P77" s="50" t="str">
        <f t="shared" si="63"/>
        <v>2,43812077474641-1,05709524307691i</v>
      </c>
      <c r="Q77" s="48" t="str">
        <f t="shared" si="78"/>
        <v>359,400292924545+1532,31862365406i</v>
      </c>
      <c r="R77" s="48" t="str">
        <f t="shared" si="79"/>
        <v>1183,1337339487+1532,31862365406i</v>
      </c>
      <c r="S77" s="50">
        <f t="shared" si="80"/>
        <v>0.33903487286789002</v>
      </c>
      <c r="T77" s="21" t="str">
        <f t="shared" si="64"/>
        <v>231,786946380593-2278,65078867837i</v>
      </c>
      <c r="U77" s="21" t="str">
        <f t="shared" si="65"/>
        <v>94,7639145850494-1426,7117314881i</v>
      </c>
      <c r="V77" s="21" t="str">
        <f t="shared" si="66"/>
        <v>155,558764779202+724,1623633241i</v>
      </c>
      <c r="W77" s="21">
        <f t="shared" si="67"/>
        <v>0.30279196389000773</v>
      </c>
      <c r="X77" s="51">
        <f t="shared" si="68"/>
        <v>0.33903487286789002</v>
      </c>
      <c r="Y77" s="59">
        <f t="shared" si="81"/>
        <v>94</v>
      </c>
      <c r="Z77" s="23" t="str">
        <f t="shared" si="69"/>
        <v>728,757562421632-485,53661185283i</v>
      </c>
      <c r="AA77" s="23" t="str">
        <f t="shared" si="70"/>
        <v>3,67074404287525-2,8581010611938i</v>
      </c>
      <c r="AB77" s="22" t="str">
        <f t="shared" si="82"/>
        <v>477,319138512792+4459,35856488399i</v>
      </c>
      <c r="AC77" s="22" t="str">
        <f t="shared" si="83"/>
        <v>1301,05257953695+4459,35856488399i</v>
      </c>
      <c r="AD77" s="23">
        <f t="shared" si="84"/>
        <v>6.7886847437529041E-2</v>
      </c>
      <c r="AE77" s="23" t="str">
        <f t="shared" si="71"/>
        <v>268,746951003248-1835,94486665489i</v>
      </c>
      <c r="AF77" s="23" t="str">
        <f t="shared" si="72"/>
        <v>141,29271318061-1307,55051478852i</v>
      </c>
      <c r="AG77" s="23" t="str">
        <f t="shared" si="73"/>
        <v>303,412313698351+354,12264892808i</v>
      </c>
      <c r="AH77" s="23">
        <f t="shared" si="74"/>
        <v>0.78467911062460771</v>
      </c>
      <c r="AI77" s="45">
        <f t="shared" si="85"/>
        <v>0.78467911062460771</v>
      </c>
      <c r="AJ77" s="61">
        <f t="shared" si="86"/>
        <v>94</v>
      </c>
    </row>
    <row r="78" spans="2:36">
      <c r="B78">
        <v>95</v>
      </c>
      <c r="C78" s="3">
        <f t="shared" si="75"/>
        <v>596.90260418206071</v>
      </c>
      <c r="D78" s="19" t="str">
        <f t="shared" si="53"/>
        <v>525,696561855397-174,408812701996i</v>
      </c>
      <c r="E78" s="19" t="str">
        <f t="shared" si="54"/>
        <v>2,45929209279484-1,06137705719583i</v>
      </c>
      <c r="F78" s="18" t="str">
        <f t="shared" si="55"/>
        <v>358,188036071509+2453,40769888373i</v>
      </c>
      <c r="G78" s="18" t="str">
        <f t="shared" si="56"/>
        <v>1181,92147709567+2453,40769888373i</v>
      </c>
      <c r="H78" s="19">
        <f t="shared" si="76"/>
        <v>0.17106451456944205</v>
      </c>
      <c r="I78" s="19" t="str">
        <f t="shared" si="57"/>
        <v>229,619375388231-2255,62082897013i</v>
      </c>
      <c r="J78" s="19" t="str">
        <f t="shared" si="58"/>
        <v>93,8646634586606-1411,47874869141i</v>
      </c>
      <c r="K78" s="19" t="str">
        <f t="shared" si="59"/>
        <v>142,844275024144+472,48472028598i</v>
      </c>
      <c r="L78" s="19">
        <f t="shared" si="60"/>
        <v>0.44322994862619447</v>
      </c>
      <c r="M78" s="47">
        <f t="shared" si="61"/>
        <v>0.17106451456944205</v>
      </c>
      <c r="N78" s="58">
        <f t="shared" si="77"/>
        <v>95</v>
      </c>
      <c r="O78" s="50" t="str">
        <f t="shared" si="62"/>
        <v>525,696561855397-174,408812701996i</v>
      </c>
      <c r="P78" s="50" t="str">
        <f t="shared" si="63"/>
        <v>2,45929209279484-1,06137705719583i</v>
      </c>
      <c r="Q78" s="48" t="str">
        <f t="shared" si="78"/>
        <v>358,188036071509+1598,42880254338i</v>
      </c>
      <c r="R78" s="48" t="str">
        <f t="shared" si="79"/>
        <v>1181,92147709567+1598,42880254338i</v>
      </c>
      <c r="S78" s="50">
        <f t="shared" si="80"/>
        <v>0.32101913783973823</v>
      </c>
      <c r="T78" s="21" t="str">
        <f t="shared" si="64"/>
        <v>229,619375388231-2255,62082897013i</v>
      </c>
      <c r="U78" s="21" t="str">
        <f t="shared" si="65"/>
        <v>93,8646634586606-1411,47874869141i</v>
      </c>
      <c r="V78" s="21" t="str">
        <f t="shared" si="66"/>
        <v>154,982035015215+762,2769854273i</v>
      </c>
      <c r="W78" s="21">
        <f t="shared" si="67"/>
        <v>0.28294811397290953</v>
      </c>
      <c r="X78" s="51">
        <f t="shared" si="68"/>
        <v>0.32101913783973823</v>
      </c>
      <c r="Y78" s="59">
        <f t="shared" si="81"/>
        <v>95</v>
      </c>
      <c r="Z78" s="23" t="str">
        <f t="shared" si="69"/>
        <v>726,645301508223-482,3002292516i</v>
      </c>
      <c r="AA78" s="23" t="str">
        <f t="shared" si="70"/>
        <v>3,69690815958336-2,86967793428757i</v>
      </c>
      <c r="AB78" s="22" t="str">
        <f t="shared" si="82"/>
        <v>476,958119182155+4532,66477267221i</v>
      </c>
      <c r="AC78" s="22" t="str">
        <f t="shared" si="83"/>
        <v>1300,69156020631+4532,66477267221i</v>
      </c>
      <c r="AD78" s="23">
        <f t="shared" si="84"/>
        <v>6.5850585297839159E-2</v>
      </c>
      <c r="AE78" s="23" t="str">
        <f t="shared" si="71"/>
        <v>267,979526459676-1816,72611897189i</v>
      </c>
      <c r="AF78" s="23" t="str">
        <f t="shared" si="72"/>
        <v>140,899137274633-1293,37016162127i</v>
      </c>
      <c r="AG78" s="23" t="str">
        <f t="shared" si="73"/>
        <v>303,878794758778+385,98037617742i</v>
      </c>
      <c r="AH78" s="23">
        <f t="shared" si="74"/>
        <v>0.75707103425597622</v>
      </c>
      <c r="AI78" s="45">
        <f t="shared" si="85"/>
        <v>0.75707103425597622</v>
      </c>
      <c r="AJ78" s="61">
        <f t="shared" si="86"/>
        <v>95</v>
      </c>
    </row>
    <row r="79" spans="2:36">
      <c r="B79">
        <v>96</v>
      </c>
      <c r="C79" s="3">
        <f t="shared" si="75"/>
        <v>603.18578948924028</v>
      </c>
      <c r="D79" s="19" t="str">
        <f t="shared" si="53"/>
        <v>524,945738890445-173,258410133376i</v>
      </c>
      <c r="E79" s="19" t="str">
        <f t="shared" si="54"/>
        <v>2,48044440852638-1,06563110672183i</v>
      </c>
      <c r="F79" s="18" t="str">
        <f t="shared" si="55"/>
        <v>357,000832376379+2510,11506452872i</v>
      </c>
      <c r="G79" s="18" t="str">
        <f t="shared" si="56"/>
        <v>1180,73427340054+2510,11506452872i</v>
      </c>
      <c r="H79" s="19">
        <f t="shared" si="76"/>
        <v>0.16461532582568883</v>
      </c>
      <c r="I79" s="19" t="str">
        <f t="shared" si="57"/>
        <v>227,493822610486-2233,04685757673i</v>
      </c>
      <c r="J79" s="19" t="str">
        <f t="shared" si="58"/>
        <v>92,9837296561084-1396,54686486874i</v>
      </c>
      <c r="K79" s="19" t="str">
        <f t="shared" si="59"/>
        <v>142,220453810057+507,24779851894i</v>
      </c>
      <c r="L79" s="19">
        <f t="shared" si="60"/>
        <v>0.41520134816827226</v>
      </c>
      <c r="M79" s="47">
        <f t="shared" si="61"/>
        <v>0.16461532582568883</v>
      </c>
      <c r="N79" s="58">
        <f t="shared" si="77"/>
        <v>96</v>
      </c>
      <c r="O79" s="50" t="str">
        <f t="shared" si="62"/>
        <v>524,945738890445-173,258410133376i</v>
      </c>
      <c r="P79" s="50" t="str">
        <f t="shared" si="63"/>
        <v>2,48044440852638-1,06563110672183i</v>
      </c>
      <c r="Q79" s="48" t="str">
        <f t="shared" si="78"/>
        <v>357,000832376379+1664,04219835859i</v>
      </c>
      <c r="R79" s="48" t="str">
        <f t="shared" si="79"/>
        <v>1180,73427340054+1664,04219835859i</v>
      </c>
      <c r="S79" s="50">
        <f t="shared" si="80"/>
        <v>0.30425946381280577</v>
      </c>
      <c r="T79" s="21" t="str">
        <f t="shared" si="64"/>
        <v>227,493822610486-2233,04685757673i</v>
      </c>
      <c r="U79" s="21" t="str">
        <f t="shared" si="65"/>
        <v>92,9837296561084-1396,54686486874i</v>
      </c>
      <c r="V79" s="21" t="str">
        <f t="shared" si="66"/>
        <v>154,421929514457+800,09050855648i</v>
      </c>
      <c r="W79" s="21">
        <f t="shared" si="67"/>
        <v>0.26477694816069175</v>
      </c>
      <c r="X79" s="51">
        <f t="shared" si="68"/>
        <v>0.30425946381280577</v>
      </c>
      <c r="Y79" s="59">
        <f t="shared" si="81"/>
        <v>96</v>
      </c>
      <c r="Z79" s="23" t="str">
        <f t="shared" si="69"/>
        <v>724,569018306049-479,118971298056i</v>
      </c>
      <c r="AA79" s="23" t="str">
        <f t="shared" si="70"/>
        <v>3,72302089914035-2,88117973939384i</v>
      </c>
      <c r="AB79" s="22" t="str">
        <f t="shared" si="82"/>
        <v>476,605827078663+4605,71101522412i</v>
      </c>
      <c r="AC79" s="22" t="str">
        <f t="shared" si="83"/>
        <v>1300,33926810282+4605,71101522412i</v>
      </c>
      <c r="AD79" s="23">
        <f t="shared" si="84"/>
        <v>6.3908655839225337E-2</v>
      </c>
      <c r="AE79" s="23" t="str">
        <f t="shared" si="71"/>
        <v>267,223684323395-1797,89467878185i</v>
      </c>
      <c r="AF79" s="23" t="str">
        <f t="shared" si="72"/>
        <v>140,512332388569-1279,47297204484i</v>
      </c>
      <c r="AG79" s="23" t="str">
        <f t="shared" si="73"/>
        <v>304,347532010832+417,55493983594i</v>
      </c>
      <c r="AH79" s="23">
        <f t="shared" si="74"/>
        <v>0.72950901959798842</v>
      </c>
      <c r="AI79" s="45">
        <f t="shared" si="85"/>
        <v>0.72950901959798842</v>
      </c>
      <c r="AJ79" s="61">
        <f t="shared" si="86"/>
        <v>96</v>
      </c>
    </row>
    <row r="80" spans="2:36">
      <c r="B80">
        <v>97</v>
      </c>
      <c r="C80" s="3">
        <f t="shared" si="75"/>
        <v>609.46897479641984</v>
      </c>
      <c r="D80" s="19" t="str">
        <f t="shared" si="53"/>
        <v>524,20757244632-172,127399744738i</v>
      </c>
      <c r="E80" s="19" t="str">
        <f t="shared" si="54"/>
        <v>2,50157804119217-1,06985785811791i</v>
      </c>
      <c r="F80" s="18" t="str">
        <f t="shared" si="55"/>
        <v>355,838004458143+2566,52443905761i</v>
      </c>
      <c r="G80" s="18" t="str">
        <f t="shared" si="56"/>
        <v>1179,5714454823+2566,52443905761i</v>
      </c>
      <c r="H80" s="19">
        <f t="shared" si="76"/>
        <v>0.158523303527354</v>
      </c>
      <c r="I80" s="19" t="str">
        <f t="shared" si="57"/>
        <v>225,409151409043-2210,91510696539i</v>
      </c>
      <c r="J80" s="19" t="str">
        <f t="shared" si="58"/>
        <v>92,1206059354564-1381,90691305478i</v>
      </c>
      <c r="K80" s="19" t="str">
        <f t="shared" si="59"/>
        <v>141,613107000955+541,71894474319i</v>
      </c>
      <c r="L80" s="19">
        <f t="shared" si="60"/>
        <v>0.38896826056024825</v>
      </c>
      <c r="M80" s="47">
        <f t="shared" si="61"/>
        <v>0.158523303527354</v>
      </c>
      <c r="N80" s="58">
        <f t="shared" si="77"/>
        <v>97</v>
      </c>
      <c r="O80" s="50" t="str">
        <f t="shared" si="62"/>
        <v>524,20757244632-172,127399744738i</v>
      </c>
      <c r="P80" s="50" t="str">
        <f t="shared" si="63"/>
        <v>2,50157804119217-1,06985785811791i</v>
      </c>
      <c r="Q80" s="48" t="str">
        <f t="shared" si="78"/>
        <v>355,838004458143+1729,17397356965i</v>
      </c>
      <c r="R80" s="48" t="str">
        <f t="shared" si="79"/>
        <v>1179,5714454823+1729,17397356965i</v>
      </c>
      <c r="S80" s="50">
        <f t="shared" si="80"/>
        <v>0.28866550372403188</v>
      </c>
      <c r="T80" s="21" t="str">
        <f t="shared" si="64"/>
        <v>225,409151409043-2210,91510696539i</v>
      </c>
      <c r="U80" s="21" t="str">
        <f t="shared" si="65"/>
        <v>92,1206059354564-1381,90691305478i</v>
      </c>
      <c r="V80" s="21" t="str">
        <f t="shared" si="66"/>
        <v>153,877967421249+837,61209967695i</v>
      </c>
      <c r="W80" s="21">
        <f t="shared" si="67"/>
        <v>0.24813400432521215</v>
      </c>
      <c r="X80" s="51">
        <f t="shared" si="68"/>
        <v>0.28866550372403188</v>
      </c>
      <c r="Y80" s="59">
        <f t="shared" si="81"/>
        <v>97</v>
      </c>
      <c r="Z80" s="23" t="str">
        <f t="shared" si="69"/>
        <v>722,527734728046-475,991339378112i</v>
      </c>
      <c r="AA80" s="23" t="str">
        <f t="shared" si="70"/>
        <v>3,74908312471535-2,89260773770302i</v>
      </c>
      <c r="AB80" s="22" t="str">
        <f t="shared" si="82"/>
        <v>476,262098098507+4678,5052719372i</v>
      </c>
      <c r="AC80" s="22" t="str">
        <f t="shared" si="83"/>
        <v>1299,99553912267+4678,5052719372i</v>
      </c>
      <c r="AD80" s="23">
        <f t="shared" si="84"/>
        <v>6.2055220745050876E-2</v>
      </c>
      <c r="AE80" s="23" t="str">
        <f t="shared" si="71"/>
        <v>266,479202739141-1779,43862789344i</v>
      </c>
      <c r="AF80" s="23" t="str">
        <f t="shared" si="72"/>
        <v>140,132174450823-1265,85022062737i</v>
      </c>
      <c r="AG80" s="23" t="str">
        <f t="shared" si="73"/>
        <v>304,818471746269+448,85506533551i</v>
      </c>
      <c r="AH80" s="23">
        <f t="shared" si="74"/>
        <v>0.70224072714208785</v>
      </c>
      <c r="AI80" s="45">
        <f t="shared" si="85"/>
        <v>0.70224072714208785</v>
      </c>
      <c r="AJ80" s="61">
        <f t="shared" si="86"/>
        <v>97</v>
      </c>
    </row>
    <row r="81" spans="2:36">
      <c r="B81">
        <v>98</v>
      </c>
      <c r="C81" s="3">
        <f t="shared" si="75"/>
        <v>615.75216010359941</v>
      </c>
      <c r="D81" s="19" t="str">
        <f t="shared" si="53"/>
        <v>523,481721961601-171,015259731673i</v>
      </c>
      <c r="E81" s="19" t="str">
        <f t="shared" si="54"/>
        <v>2,5226933014538-1,07405776529677i</v>
      </c>
      <c r="F81" s="18" t="str">
        <f t="shared" si="55"/>
        <v>354,698898941314+2622,64474997964i</v>
      </c>
      <c r="G81" s="18" t="str">
        <f t="shared" si="56"/>
        <v>1178,43233996547+2622,64474997964i</v>
      </c>
      <c r="H81" s="19">
        <f t="shared" si="76"/>
        <v>0.15276355618705617</v>
      </c>
      <c r="I81" s="19" t="str">
        <f t="shared" si="57"/>
        <v>223,364265261752-2189,21236311991i</v>
      </c>
      <c r="J81" s="19" t="str">
        <f t="shared" si="58"/>
        <v>91,2748033485743-1367,5500964291i</v>
      </c>
      <c r="K81" s="19" t="str">
        <f t="shared" si="59"/>
        <v>141,021766251095+575,90695577916i</v>
      </c>
      <c r="L81" s="19">
        <f t="shared" si="60"/>
        <v>0.3645203561921968</v>
      </c>
      <c r="M81" s="47">
        <f t="shared" si="61"/>
        <v>0.15276355618705617</v>
      </c>
      <c r="N81" s="58">
        <f t="shared" si="77"/>
        <v>98</v>
      </c>
      <c r="O81" s="50" t="str">
        <f t="shared" si="62"/>
        <v>523,481721961601-171,015259731673i</v>
      </c>
      <c r="P81" s="50" t="str">
        <f t="shared" si="63"/>
        <v>2,5226933014538-1,07405776529677i</v>
      </c>
      <c r="Q81" s="48" t="str">
        <f t="shared" si="78"/>
        <v>354,698898941314+1793,83867699666i</v>
      </c>
      <c r="R81" s="48" t="str">
        <f t="shared" si="79"/>
        <v>1178,43233996547+1793,83867699666i</v>
      </c>
      <c r="S81" s="50">
        <f t="shared" si="80"/>
        <v>0.27415066269252975</v>
      </c>
      <c r="T81" s="21" t="str">
        <f t="shared" si="64"/>
        <v>223,364265261752-2189,21236311991i</v>
      </c>
      <c r="U81" s="21" t="str">
        <f t="shared" si="65"/>
        <v>91,2748033485743-1367,5500964291i</v>
      </c>
      <c r="V81" s="21" t="str">
        <f t="shared" si="66"/>
        <v>153,349685495375+874,85055560915i</v>
      </c>
      <c r="W81" s="21">
        <f t="shared" si="67"/>
        <v>0.23288239713649261</v>
      </c>
      <c r="X81" s="51">
        <f t="shared" si="68"/>
        <v>0.27415066269252975</v>
      </c>
      <c r="Y81" s="59">
        <f t="shared" si="81"/>
        <v>98</v>
      </c>
      <c r="Z81" s="23" t="str">
        <f t="shared" si="69"/>
        <v>720,520509004997-472,915890523484i</v>
      </c>
      <c r="AA81" s="23" t="str">
        <f t="shared" si="70"/>
        <v>3,77509567625377-2,90396315647293i</v>
      </c>
      <c r="AB81" s="22" t="str">
        <f t="shared" si="82"/>
        <v>475,926772693766+4751,05519730876i</v>
      </c>
      <c r="AC81" s="22" t="str">
        <f t="shared" si="83"/>
        <v>1299,66021371792+4751,05519730876i</v>
      </c>
      <c r="AD81" s="23">
        <f t="shared" si="84"/>
        <v>6.0284887913586105E-2</v>
      </c>
      <c r="AE81" s="23" t="str">
        <f t="shared" si="71"/>
        <v>265,74586556616-1761,34653392247i</v>
      </c>
      <c r="AF81" s="23" t="str">
        <f t="shared" si="72"/>
        <v>139,758542616458-1252,49353765334i</v>
      </c>
      <c r="AG81" s="23" t="str">
        <f t="shared" si="73"/>
        <v>305,291561674594+479,88912239163i</v>
      </c>
      <c r="AH81" s="23">
        <f t="shared" si="74"/>
        <v>0.67546504433907861</v>
      </c>
      <c r="AI81" s="45">
        <f t="shared" si="85"/>
        <v>0.67546504433907861</v>
      </c>
      <c r="AJ81" s="61">
        <f t="shared" si="86"/>
        <v>98</v>
      </c>
    </row>
    <row r="82" spans="2:36">
      <c r="B82">
        <v>99</v>
      </c>
      <c r="C82" s="3">
        <f t="shared" si="75"/>
        <v>622.03534541077909</v>
      </c>
      <c r="D82" s="19" t="str">
        <f t="shared" si="53"/>
        <v>522,767859392455-169,921487469071i</v>
      </c>
      <c r="E82" s="19" t="str">
        <f t="shared" si="54"/>
        <v>2,54379049169954-1,07823127008277i</v>
      </c>
      <c r="F82" s="18" t="str">
        <f t="shared" si="55"/>
        <v>353,582885406489+2678,48456910553i</v>
      </c>
      <c r="G82" s="18" t="str">
        <f t="shared" si="56"/>
        <v>1177,31632643065+2678,48456910553i</v>
      </c>
      <c r="H82" s="19">
        <f t="shared" si="76"/>
        <v>0.14731318072671906</v>
      </c>
      <c r="I82" s="19" t="str">
        <f t="shared" si="57"/>
        <v>221,358106011483-2167,92593785443i</v>
      </c>
      <c r="J82" s="19" t="str">
        <f t="shared" si="58"/>
        <v>90,4458504299473-1353,46796975413i</v>
      </c>
      <c r="K82" s="19" t="str">
        <f t="shared" si="59"/>
        <v>140,44598017309+609,82027686441i</v>
      </c>
      <c r="L82" s="19">
        <f t="shared" si="60"/>
        <v>0.34180797200575941</v>
      </c>
      <c r="M82" s="47">
        <f t="shared" si="61"/>
        <v>0.14731318072671906</v>
      </c>
      <c r="N82" s="58">
        <f t="shared" si="77"/>
        <v>99</v>
      </c>
      <c r="O82" s="50" t="str">
        <f t="shared" si="62"/>
        <v>522,767859392455-169,921487469071i</v>
      </c>
      <c r="P82" s="50" t="str">
        <f t="shared" si="63"/>
        <v>2,54379049169954-1,07823127008277i</v>
      </c>
      <c r="Q82" s="48" t="str">
        <f t="shared" si="78"/>
        <v>353,582885406489+1858,05027463752i</v>
      </c>
      <c r="R82" s="48" t="str">
        <f t="shared" si="79"/>
        <v>1177,31632643065+1858,05027463752i</v>
      </c>
      <c r="S82" s="50">
        <f t="shared" si="80"/>
        <v>0.26063295214109938</v>
      </c>
      <c r="T82" s="21" t="str">
        <f t="shared" si="64"/>
        <v>221,358106011483-2167,92593785443i</v>
      </c>
      <c r="U82" s="21" t="str">
        <f t="shared" si="65"/>
        <v>90,4458504299473-1353,46796975413i</v>
      </c>
      <c r="V82" s="21" t="str">
        <f t="shared" si="66"/>
        <v>152,836637325063+911,81432159063i</v>
      </c>
      <c r="W82" s="21">
        <f t="shared" si="67"/>
        <v>0.2188944974559297</v>
      </c>
      <c r="X82" s="51">
        <f t="shared" si="68"/>
        <v>0.26063295214109938</v>
      </c>
      <c r="Y82" s="59">
        <f t="shared" si="81"/>
        <v>99</v>
      </c>
      <c r="Z82" s="23" t="str">
        <f t="shared" si="69"/>
        <v>718,546433983095-469,89123480323i</v>
      </c>
      <c r="AA82" s="23" t="str">
        <f t="shared" si="70"/>
        <v>3,80105937133203-2,91524719027772i</v>
      </c>
      <c r="AB82" s="22" t="str">
        <f t="shared" si="82"/>
        <v>475,599695720463+4823,36813733294i</v>
      </c>
      <c r="AC82" s="22" t="str">
        <f t="shared" si="83"/>
        <v>1299,33313674462+4823,36813733294i</v>
      </c>
      <c r="AD82" s="23">
        <f t="shared" si="84"/>
        <v>5.8592671379952721E-2</v>
      </c>
      <c r="AE82" s="23" t="str">
        <f t="shared" si="71"/>
        <v>265,023462203737-1743,60742575787i</v>
      </c>
      <c r="AF82" s="23" t="str">
        <f t="shared" si="72"/>
        <v>139,391319168873-1239,39489115951i</v>
      </c>
      <c r="AG82" s="23" t="str">
        <f t="shared" si="73"/>
        <v>305,766750889181+510,66514296755i</v>
      </c>
      <c r="AH82" s="23">
        <f t="shared" si="74"/>
        <v>0.64933711443872832</v>
      </c>
      <c r="AI82" s="45">
        <f t="shared" si="85"/>
        <v>0.64933711443872832</v>
      </c>
      <c r="AJ82" s="61">
        <f t="shared" si="86"/>
        <v>99</v>
      </c>
    </row>
    <row r="83" spans="2:36">
      <c r="B83">
        <v>100</v>
      </c>
      <c r="C83" s="3">
        <f t="shared" si="75"/>
        <v>628.31853071795865</v>
      </c>
      <c r="D83" s="19" t="str">
        <f t="shared" si="53"/>
        <v>522,065668631723-168,845598621087i</v>
      </c>
      <c r="E83" s="19" t="str">
        <f t="shared" si="54"/>
        <v>2,56486990634567-1,0823788026523i</v>
      </c>
      <c r="F83" s="18" t="str">
        <f t="shared" si="55"/>
        <v>352,489355395509+2734,05213017572i</v>
      </c>
      <c r="G83" s="18" t="str">
        <f t="shared" si="56"/>
        <v>1176,22279641967+2734,05213017572i</v>
      </c>
      <c r="H83" s="19">
        <f t="shared" si="76"/>
        <v>0.14215109513753665</v>
      </c>
      <c r="I83" s="19" t="str">
        <f t="shared" si="57"/>
        <v>219,38965220624-2147,04364277813i</v>
      </c>
      <c r="J83" s="19" t="str">
        <f t="shared" si="58"/>
        <v>89,6332924282454-1339,65242192135i</v>
      </c>
      <c r="K83" s="19" t="str">
        <f t="shared" si="59"/>
        <v>139,885313587971+643,46701910748i</v>
      </c>
      <c r="L83" s="19">
        <f t="shared" si="60"/>
        <v>0.32075546369644292</v>
      </c>
      <c r="M83" s="47">
        <f t="shared" si="61"/>
        <v>0.14215109513753665</v>
      </c>
      <c r="N83" s="58">
        <f t="shared" si="77"/>
        <v>100</v>
      </c>
      <c r="O83" s="50" t="str">
        <f t="shared" si="62"/>
        <v>522,065668631723-168,845598621087i</v>
      </c>
      <c r="P83" s="50" t="str">
        <f t="shared" si="63"/>
        <v>2,56486990634567-1,0823788026523i</v>
      </c>
      <c r="Q83" s="48" t="str">
        <f t="shared" si="78"/>
        <v>352,489355395509+1921,8221786524i</v>
      </c>
      <c r="R83" s="48" t="str">
        <f t="shared" si="79"/>
        <v>1176,22279641967+1921,8221786524i</v>
      </c>
      <c r="S83" s="50">
        <f t="shared" si="80"/>
        <v>0.2480354515437605</v>
      </c>
      <c r="T83" s="21" t="str">
        <f t="shared" si="64"/>
        <v>219,38965220624-2147,04364277813i</v>
      </c>
      <c r="U83" s="21" t="str">
        <f t="shared" si="65"/>
        <v>89,6332924282454-1339,65242192135i</v>
      </c>
      <c r="V83" s="21" t="str">
        <f t="shared" si="66"/>
        <v>152,338392581615+948,51150872992i</v>
      </c>
      <c r="W83" s="21">
        <f t="shared" si="67"/>
        <v>0.20605266768988018</v>
      </c>
      <c r="X83" s="51">
        <f t="shared" si="68"/>
        <v>0.2480354515437605</v>
      </c>
      <c r="Y83" s="59">
        <f t="shared" si="81"/>
        <v>100</v>
      </c>
      <c r="Z83" s="23" t="str">
        <f t="shared" si="69"/>
        <v>716,604635517573-466,916032862496i</v>
      </c>
      <c r="AA83" s="23" t="str">
        <f t="shared" si="70"/>
        <v>3,82697500597254-2,92646100219861i</v>
      </c>
      <c r="AB83" s="22" t="str">
        <f t="shared" si="82"/>
        <v>475,280716292301+4895,45114491382i</v>
      </c>
      <c r="AC83" s="22" t="str">
        <f t="shared" si="83"/>
        <v>1299,01415731646+4895,45114491382i</v>
      </c>
      <c r="AD83" s="23">
        <f t="shared" si="84"/>
        <v>5.6973955326339087E-2</v>
      </c>
      <c r="AE83" s="23" t="str">
        <f t="shared" si="71"/>
        <v>264,311787422268-1726,21077050044i</v>
      </c>
      <c r="AF83" s="23" t="str">
        <f t="shared" si="72"/>
        <v>139,030389424611-1226,54657004875i</v>
      </c>
      <c r="AG83" s="23" t="str">
        <f t="shared" si="73"/>
        <v>306,243989833597+541,1908381604i</v>
      </c>
      <c r="AH83" s="23">
        <f t="shared" si="74"/>
        <v>0.62397381716191502</v>
      </c>
      <c r="AI83" s="45">
        <f t="shared" si="85"/>
        <v>0.62397381716191502</v>
      </c>
      <c r="AJ83" s="61">
        <f t="shared" si="86"/>
        <v>100</v>
      </c>
    </row>
    <row r="84" spans="2:36">
      <c r="B84">
        <v>102</v>
      </c>
      <c r="C84" s="3">
        <f t="shared" si="75"/>
        <v>640.88490133231778</v>
      </c>
      <c r="D84" s="19" t="str">
        <f t="shared" si="53"/>
        <v>520,695094530056-166,745620276471i</v>
      </c>
      <c r="E84" s="19" t="str">
        <f t="shared" si="54"/>
        <v>2,60697654835665-1,09059761610962i</v>
      </c>
      <c r="F84" s="18" t="str">
        <f t="shared" si="55"/>
        <v>350,367416307224+2844,40182131195i</v>
      </c>
      <c r="G84" s="18" t="str">
        <f t="shared" si="56"/>
        <v>1174,10085733138+2844,40182131195i</v>
      </c>
      <c r="H84" s="19">
        <f t="shared" si="76"/>
        <v>0.13261565678528686</v>
      </c>
      <c r="I84" s="19" t="str">
        <f t="shared" si="57"/>
        <v>215,561949284169-2106,44504304422i</v>
      </c>
      <c r="J84" s="19" t="str">
        <f t="shared" si="58"/>
        <v>88,0556214092928-1312,79019142322i</v>
      </c>
      <c r="K84" s="19" t="str">
        <f t="shared" si="59"/>
        <v>138,807674995825+709,99163842619i</v>
      </c>
      <c r="L84" s="19">
        <f t="shared" si="60"/>
        <v>0.28325583039502555</v>
      </c>
      <c r="M84" s="47">
        <f t="shared" si="61"/>
        <v>0.13261565678528686</v>
      </c>
      <c r="N84" s="58">
        <f t="shared" si="77"/>
        <v>102</v>
      </c>
      <c r="O84" s="50" t="str">
        <f t="shared" si="62"/>
        <v>520,695094530056-166,745620276471i</v>
      </c>
      <c r="P84" s="50" t="str">
        <f t="shared" si="63"/>
        <v>2,60697654835665-1,09059761610962i</v>
      </c>
      <c r="Q84" s="48" t="str">
        <f t="shared" si="78"/>
        <v>350,367416307224+2048,09794726947i</v>
      </c>
      <c r="R84" s="48" t="str">
        <f t="shared" si="79"/>
        <v>1174,10085733138+2048,09794726947i</v>
      </c>
      <c r="S84" s="50">
        <f t="shared" si="80"/>
        <v>0.22531964319169373</v>
      </c>
      <c r="T84" s="21" t="str">
        <f t="shared" si="64"/>
        <v>215,561949284169-2106,44504304422i</v>
      </c>
      <c r="U84" s="21" t="str">
        <f t="shared" si="65"/>
        <v>88,0556214092928-1312,79019142322i</v>
      </c>
      <c r="V84" s="21" t="str">
        <f t="shared" si="66"/>
        <v>151,384668275237+1021,13701784108i</v>
      </c>
      <c r="W84" s="21">
        <f t="shared" si="67"/>
        <v>0.18338690484132469</v>
      </c>
      <c r="X84" s="51">
        <f t="shared" si="68"/>
        <v>0.22531964319169373</v>
      </c>
      <c r="Y84" s="59">
        <f t="shared" si="81"/>
        <v>102</v>
      </c>
      <c r="Z84" s="23" t="str">
        <f t="shared" si="69"/>
        <v>712,814527705932-461,108871966551i</v>
      </c>
      <c r="AA84" s="23" t="str">
        <f t="shared" si="70"/>
        <v>3,8786651748892-2,94868246201307i</v>
      </c>
      <c r="AB84" s="22" t="str">
        <f t="shared" si="82"/>
        <v>474,666466975751+5038,95419504451i</v>
      </c>
      <c r="AC84" s="22" t="str">
        <f t="shared" si="83"/>
        <v>1298,39990799991+5038,95419504451i</v>
      </c>
      <c r="AD84" s="23">
        <f t="shared" si="84"/>
        <v>5.3940221165593827E-2</v>
      </c>
      <c r="AE84" s="23" t="str">
        <f t="shared" si="71"/>
        <v>262,919828563956-1692,40474930071i</v>
      </c>
      <c r="AF84" s="23" t="str">
        <f t="shared" si="72"/>
        <v>138,32696692845-1201,5715695578i</v>
      </c>
      <c r="AG84" s="23" t="str">
        <f t="shared" si="73"/>
        <v>307,204425237636+601,52058681553i</v>
      </c>
      <c r="AH84" s="23">
        <f t="shared" si="74"/>
        <v>0.57585013725913425</v>
      </c>
      <c r="AI84" s="45">
        <f t="shared" si="85"/>
        <v>0.57585013725913425</v>
      </c>
      <c r="AJ84" s="61">
        <f t="shared" si="86"/>
        <v>102</v>
      </c>
    </row>
    <row r="85" spans="2:36">
      <c r="B85">
        <v>104</v>
      </c>
      <c r="C85" s="3">
        <f t="shared" si="75"/>
        <v>653.45127194667702</v>
      </c>
      <c r="D85" s="19" t="str">
        <f t="shared" si="53"/>
        <v>519,367689435325-164,711785002571i</v>
      </c>
      <c r="E85" s="19" t="str">
        <f t="shared" si="54"/>
        <v>2,64901543398306-1,09871742961617i</v>
      </c>
      <c r="F85" s="18" t="str">
        <f t="shared" si="55"/>
        <v>348,328618574618+2953,75353848663i</v>
      </c>
      <c r="G85" s="18" t="str">
        <f t="shared" si="56"/>
        <v>1172,06205959878+2953,75353848663i</v>
      </c>
      <c r="H85" s="19">
        <f t="shared" si="76"/>
        <v>0.12401944416607802</v>
      </c>
      <c r="I85" s="19" t="str">
        <f t="shared" si="57"/>
        <v>211,873661138451-2067,3281567665i</v>
      </c>
      <c r="J85" s="19" t="str">
        <f t="shared" si="58"/>
        <v>86,5384598144636-1286,90459812942i</v>
      </c>
      <c r="K85" s="19" t="str">
        <f t="shared" si="59"/>
        <v>137,785667112647+775,53962054057i</v>
      </c>
      <c r="L85" s="19">
        <f t="shared" si="60"/>
        <v>0.25122010391700655</v>
      </c>
      <c r="M85" s="47">
        <f t="shared" si="61"/>
        <v>0.12401944416607802</v>
      </c>
      <c r="N85" s="58">
        <f t="shared" si="77"/>
        <v>104</v>
      </c>
      <c r="O85" s="50" t="str">
        <f t="shared" si="62"/>
        <v>519,367689435325-164,711785002571i</v>
      </c>
      <c r="P85" s="50" t="str">
        <f t="shared" si="63"/>
        <v>2,64901543398306-1,09871742961617i</v>
      </c>
      <c r="Q85" s="48" t="str">
        <f t="shared" si="78"/>
        <v>348,328618574618+2172,76320048343i</v>
      </c>
      <c r="R85" s="48" t="str">
        <f t="shared" si="79"/>
        <v>1172,06205959878+2172,76320048343i</v>
      </c>
      <c r="S85" s="50">
        <f t="shared" si="80"/>
        <v>0.20549184592988157</v>
      </c>
      <c r="T85" s="21" t="str">
        <f t="shared" si="64"/>
        <v>211,873661138451-2067,3281567665i</v>
      </c>
      <c r="U85" s="21" t="str">
        <f t="shared" si="65"/>
        <v>86,5384598144636-1286,90459812942i</v>
      </c>
      <c r="V85" s="21" t="str">
        <f t="shared" si="66"/>
        <v>150,485365671228+1092,7858897479i</v>
      </c>
      <c r="W85" s="21">
        <f t="shared" si="67"/>
        <v>0.16413945354910675</v>
      </c>
      <c r="X85" s="51">
        <f t="shared" si="68"/>
        <v>0.20549184592988157</v>
      </c>
      <c r="Y85" s="59">
        <f t="shared" si="81"/>
        <v>104</v>
      </c>
      <c r="Z85" s="23" t="str">
        <f t="shared" si="69"/>
        <v>709,143797015322-455,484619363339i</v>
      </c>
      <c r="AA85" s="23" t="str">
        <f t="shared" si="70"/>
        <v>3,93017214877595-2,97063625260269i</v>
      </c>
      <c r="AB85" s="22" t="str">
        <f t="shared" si="82"/>
        <v>474,082897591577+5181,61543918118i</v>
      </c>
      <c r="AC85" s="22" t="str">
        <f t="shared" si="83"/>
        <v>1297,81633861574+5181,61543918118i</v>
      </c>
      <c r="AD85" s="23">
        <f t="shared" si="84"/>
        <v>5.1153009760299573E-2</v>
      </c>
      <c r="AE85" s="23" t="str">
        <f t="shared" si="71"/>
        <v>261,568448496722-1659,85217833533i</v>
      </c>
      <c r="AF85" s="23" t="str">
        <f t="shared" si="72"/>
        <v>137,647414898215-1177,51268404759i</v>
      </c>
      <c r="AG85" s="23" t="str">
        <f t="shared" si="73"/>
        <v>308,17249718292+660,93422048993i</v>
      </c>
      <c r="AH85" s="23">
        <f t="shared" si="74"/>
        <v>0.53146553122600348</v>
      </c>
      <c r="AI85" s="45">
        <f t="shared" si="85"/>
        <v>0.53146553122600348</v>
      </c>
      <c r="AJ85" s="61">
        <f t="shared" si="86"/>
        <v>104</v>
      </c>
    </row>
    <row r="86" spans="2:36">
      <c r="B86">
        <v>106</v>
      </c>
      <c r="C86" s="3">
        <f t="shared" si="75"/>
        <v>666.01764256103615</v>
      </c>
      <c r="D86" s="19" t="str">
        <f t="shared" si="53"/>
        <v>518,08130200172-162,740796531341i</v>
      </c>
      <c r="E86" s="19" t="str">
        <f t="shared" si="54"/>
        <v>2,69098865927153-1,10674130573968i</v>
      </c>
      <c r="F86" s="18" t="str">
        <f t="shared" si="55"/>
        <v>346,368794881379+3062,16255394582i</v>
      </c>
      <c r="G86" s="18" t="str">
        <f t="shared" si="56"/>
        <v>1170,10223590554+3062,16255394582i</v>
      </c>
      <c r="H86" s="19">
        <f t="shared" si="76"/>
        <v>0.11624514895766802</v>
      </c>
      <c r="I86" s="19" t="str">
        <f t="shared" si="57"/>
        <v>208,317786912603-2029,6111462695i</v>
      </c>
      <c r="J86" s="19" t="str">
        <f t="shared" si="58"/>
        <v>85,0787017110985-1261,9412247361i</v>
      </c>
      <c r="K86" s="19" t="str">
        <f t="shared" si="59"/>
        <v>136,816324080857+840,16538275446i</v>
      </c>
      <c r="L86" s="19">
        <f t="shared" si="60"/>
        <v>0.22384887662412856</v>
      </c>
      <c r="M86" s="47">
        <f t="shared" si="61"/>
        <v>0.11624514895766802</v>
      </c>
      <c r="N86" s="58">
        <f t="shared" si="77"/>
        <v>106</v>
      </c>
      <c r="O86" s="50" t="str">
        <f t="shared" si="62"/>
        <v>518,08130200172-162,740796531341i</v>
      </c>
      <c r="P86" s="50" t="str">
        <f t="shared" si="63"/>
        <v>2,69098865927153-1,10674130573968i</v>
      </c>
      <c r="Q86" s="48" t="str">
        <f t="shared" si="78"/>
        <v>346,368794881379+2295,9078826974i</v>
      </c>
      <c r="R86" s="48" t="str">
        <f t="shared" si="79"/>
        <v>1170,10223590554+2295,9078826974i</v>
      </c>
      <c r="S86" s="50">
        <f t="shared" si="80"/>
        <v>0.18811828289507171</v>
      </c>
      <c r="T86" s="21" t="str">
        <f t="shared" si="64"/>
        <v>208,317786912603-2029,6111462695i</v>
      </c>
      <c r="U86" s="21" t="str">
        <f t="shared" si="65"/>
        <v>85,0787017110985-1261,9412247361i</v>
      </c>
      <c r="V86" s="21" t="str">
        <f t="shared" si="66"/>
        <v>149,637553624363+1163,51254175425i</v>
      </c>
      <c r="W86" s="21">
        <f t="shared" si="67"/>
        <v>0.14770266781807873</v>
      </c>
      <c r="X86" s="51">
        <f t="shared" si="68"/>
        <v>0.18811828289507171</v>
      </c>
      <c r="Y86" s="59">
        <f t="shared" si="81"/>
        <v>106</v>
      </c>
      <c r="Z86" s="23" t="str">
        <f t="shared" si="69"/>
        <v>705,58649423617-450,034159740349i</v>
      </c>
      <c r="AA86" s="23" t="str">
        <f t="shared" si="70"/>
        <v>3,98150159477888-2,99233065432636i</v>
      </c>
      <c r="AB86" s="22" t="str">
        <f t="shared" si="82"/>
        <v>473,528940638433+5323,48212344537i</v>
      </c>
      <c r="AC86" s="22" t="str">
        <f t="shared" si="83"/>
        <v>1297,26238166259+5323,48212344537i</v>
      </c>
      <c r="AD86" s="23">
        <f t="shared" si="84"/>
        <v>4.8585801952520824E-2</v>
      </c>
      <c r="AE86" s="23" t="str">
        <f t="shared" si="71"/>
        <v>260,256182741444-1628,48251416422i</v>
      </c>
      <c r="AF86" s="23" t="str">
        <f t="shared" si="72"/>
        <v>136,990916045577-1154,31827055269i</v>
      </c>
      <c r="AG86" s="23" t="str">
        <f t="shared" si="73"/>
        <v>309,147854480948+719,48338214901i</v>
      </c>
      <c r="AH86" s="23">
        <f t="shared" si="74"/>
        <v>0.49089334148598895</v>
      </c>
      <c r="AI86" s="45">
        <f t="shared" si="85"/>
        <v>0.49089334148598895</v>
      </c>
      <c r="AJ86" s="61">
        <f t="shared" si="86"/>
        <v>106</v>
      </c>
    </row>
    <row r="87" spans="2:36">
      <c r="B87">
        <v>108</v>
      </c>
      <c r="C87" s="3">
        <f t="shared" si="75"/>
        <v>678.58401317539528</v>
      </c>
      <c r="D87" s="19" t="str">
        <f t="shared" si="53"/>
        <v>516,833926083464-160,829581068603i</v>
      </c>
      <c r="E87" s="19" t="str">
        <f t="shared" si="54"/>
        <v>2,73289821731659-1,11467215662283i</v>
      </c>
      <c r="F87" s="18" t="str">
        <f t="shared" si="55"/>
        <v>344,484049737114+3169,68010471375i</v>
      </c>
      <c r="G87" s="18" t="str">
        <f t="shared" si="56"/>
        <v>1168,21749076127+3169,68010471375i</v>
      </c>
      <c r="H87" s="19">
        <f t="shared" si="76"/>
        <v>0.10919261107747069</v>
      </c>
      <c r="I87" s="19" t="str">
        <f t="shared" si="57"/>
        <v>204,887780257489-1993,21814118996i</v>
      </c>
      <c r="J87" s="19" t="str">
        <f t="shared" si="58"/>
        <v>83,6734472611806-1237,84963997766i</v>
      </c>
      <c r="K87" s="19" t="str">
        <f t="shared" si="59"/>
        <v>135,896879560183+903,91935633348i</v>
      </c>
      <c r="L87" s="19">
        <f t="shared" si="60"/>
        <v>0.20041408048175646</v>
      </c>
      <c r="M87" s="47">
        <f t="shared" si="61"/>
        <v>0.10919261107747069</v>
      </c>
      <c r="N87" s="58">
        <f t="shared" si="77"/>
        <v>108</v>
      </c>
      <c r="O87" s="50" t="str">
        <f t="shared" si="62"/>
        <v>516,833926083464-160,829581068603i</v>
      </c>
      <c r="P87" s="50" t="str">
        <f t="shared" si="63"/>
        <v>2,73289821731659-1,11467215662283i</v>
      </c>
      <c r="Q87" s="48" t="str">
        <f t="shared" si="78"/>
        <v>344,484049737114+2417,61533478475i</v>
      </c>
      <c r="R87" s="48" t="str">
        <f t="shared" si="79"/>
        <v>1168,21749076127+2417,61533478475i</v>
      </c>
      <c r="S87" s="50">
        <f t="shared" si="80"/>
        <v>0.17283393452297202</v>
      </c>
      <c r="T87" s="21" t="str">
        <f t="shared" si="64"/>
        <v>204,887780257489-1993,21814118996i</v>
      </c>
      <c r="U87" s="21" t="str">
        <f t="shared" si="65"/>
        <v>83,6734472611806-1237,84963997766i</v>
      </c>
      <c r="V87" s="21" t="str">
        <f t="shared" si="66"/>
        <v>148,83849887678+1233,36740512571i</v>
      </c>
      <c r="W87" s="21">
        <f t="shared" si="67"/>
        <v>0.13358489582569333</v>
      </c>
      <c r="X87" s="51">
        <f t="shared" si="68"/>
        <v>0.17283393452297202</v>
      </c>
      <c r="Y87" s="59">
        <f t="shared" si="81"/>
        <v>108</v>
      </c>
      <c r="Z87" s="23" t="str">
        <f t="shared" si="69"/>
        <v>702,137071686825-444,748993001651i</v>
      </c>
      <c r="AA87" s="23" t="str">
        <f t="shared" si="70"/>
        <v>4,03265890168919-3,01377354083419i</v>
      </c>
      <c r="AB87" s="22" t="str">
        <f t="shared" si="82"/>
        <v>473,00358447297+5464,5980043089i</v>
      </c>
      <c r="AC87" s="22" t="str">
        <f t="shared" si="83"/>
        <v>1296,73702549713+5464,5980043089i</v>
      </c>
      <c r="AD87" s="23">
        <f t="shared" si="84"/>
        <v>4.6215577626920412E-2</v>
      </c>
      <c r="AE87" s="23" t="str">
        <f t="shared" si="71"/>
        <v>258,981638328891-1598,23042975466i</v>
      </c>
      <c r="AF87" s="23" t="str">
        <f t="shared" si="72"/>
        <v>136,35669348674-1131,94050562131i</v>
      </c>
      <c r="AG87" s="23" t="str">
        <f t="shared" si="73"/>
        <v>310,13016446167+777,21589524457i</v>
      </c>
      <c r="AH87" s="23">
        <f t="shared" si="74"/>
        <v>0.45402041730810883</v>
      </c>
      <c r="AI87" s="45">
        <f t="shared" si="85"/>
        <v>0.45402041730810883</v>
      </c>
      <c r="AJ87" s="61">
        <f t="shared" si="86"/>
        <v>108</v>
      </c>
    </row>
    <row r="88" spans="2:36">
      <c r="B88">
        <v>110</v>
      </c>
      <c r="C88" s="3">
        <f t="shared" si="75"/>
        <v>691.15038378975453</v>
      </c>
      <c r="D88" s="19" t="str">
        <f t="shared" si="53"/>
        <v>515,623688464537-158,975268493678i</v>
      </c>
      <c r="E88" s="19" t="str">
        <f t="shared" si="54"/>
        <v>2,77474600512046-1,12251275400624i</v>
      </c>
      <c r="F88" s="18" t="str">
        <f t="shared" si="55"/>
        <v>342,670737812692+3276,35375602499i</v>
      </c>
      <c r="G88" s="18" t="str">
        <f t="shared" si="56"/>
        <v>1166,40417883685+3276,35375602499i</v>
      </c>
      <c r="H88" s="19">
        <f t="shared" si="76"/>
        <v>0.10277604216416014</v>
      </c>
      <c r="I88" s="19" t="str">
        <f t="shared" si="57"/>
        <v>201,57751316412-1958,07870156093i</v>
      </c>
      <c r="J88" s="19" t="str">
        <f t="shared" si="58"/>
        <v>82,3199860577996-1214,5830389547i</v>
      </c>
      <c r="K88" s="19" t="str">
        <f t="shared" si="59"/>
        <v>135,024750488553+966,84834617702i</v>
      </c>
      <c r="L88" s="19">
        <f t="shared" si="60"/>
        <v>0.18028310855673002</v>
      </c>
      <c r="M88" s="47">
        <f t="shared" si="61"/>
        <v>0.10277604216416014</v>
      </c>
      <c r="N88" s="58">
        <f t="shared" si="77"/>
        <v>110</v>
      </c>
      <c r="O88" s="50" t="str">
        <f t="shared" si="62"/>
        <v>515,623688464537-158,975268493678i</v>
      </c>
      <c r="P88" s="50" t="str">
        <f t="shared" si="63"/>
        <v>2,77474600512046-1,12251275400624i</v>
      </c>
      <c r="Q88" s="48" t="str">
        <f t="shared" si="78"/>
        <v>342,670737812692+2537,96289100378i</v>
      </c>
      <c r="R88" s="48" t="str">
        <f t="shared" si="79"/>
        <v>1166,40417883685+2537,96289100378i</v>
      </c>
      <c r="S88" s="50">
        <f t="shared" si="80"/>
        <v>0.15933281400074673</v>
      </c>
      <c r="T88" s="21" t="str">
        <f t="shared" si="64"/>
        <v>201,57751316412-1958,07870156093i</v>
      </c>
      <c r="U88" s="21" t="str">
        <f t="shared" si="65"/>
        <v>82,3199860577996-1214,5830389547i</v>
      </c>
      <c r="V88" s="21" t="str">
        <f t="shared" si="66"/>
        <v>148,085649924049+1302,3972847617i</v>
      </c>
      <c r="W88" s="21">
        <f t="shared" si="67"/>
        <v>0.12138918448315483</v>
      </c>
      <c r="X88" s="51">
        <f t="shared" si="68"/>
        <v>0.15933281400074673</v>
      </c>
      <c r="Y88" s="59">
        <f t="shared" si="81"/>
        <v>110</v>
      </c>
      <c r="Z88" s="23" t="str">
        <f t="shared" si="69"/>
        <v>698,790349282063-439,621182278471i</v>
      </c>
      <c r="AA88" s="23" t="str">
        <f t="shared" si="70"/>
        <v>4,08364919849036-3,03497240616701i</v>
      </c>
      <c r="AB88" s="22" t="str">
        <f t="shared" si="82"/>
        <v>472,505869794478+5605,00366550524i</v>
      </c>
      <c r="AC88" s="22" t="str">
        <f t="shared" si="83"/>
        <v>1296,23931081864+5605,00366550524i</v>
      </c>
      <c r="AD88" s="23">
        <f t="shared" si="84"/>
        <v>4.4022275796765431E-2</v>
      </c>
      <c r="AE88" s="23" t="str">
        <f t="shared" si="71"/>
        <v>257,743489588034-1569,03534040726i</v>
      </c>
      <c r="AF88" s="23" t="str">
        <f t="shared" si="72"/>
        <v>135,744008371387-1110,33503817787i</v>
      </c>
      <c r="AG88" s="23" t="str">
        <f t="shared" si="73"/>
        <v>311,11911201472+834,1761108522i</v>
      </c>
      <c r="AH88" s="23">
        <f t="shared" si="74"/>
        <v>0.4206269279675896</v>
      </c>
      <c r="AI88" s="45">
        <f t="shared" si="85"/>
        <v>0.4206269279675896</v>
      </c>
      <c r="AJ88" s="61">
        <f t="shared" si="86"/>
        <v>110</v>
      </c>
    </row>
    <row r="89" spans="2:36">
      <c r="B89">
        <v>112</v>
      </c>
      <c r="C89" s="3">
        <f t="shared" si="75"/>
        <v>703.71675440411366</v>
      </c>
      <c r="D89" s="19" t="str">
        <f t="shared" si="53"/>
        <v>514,448837826606-157,175175456163i</v>
      </c>
      <c r="E89" s="19" t="str">
        <f t="shared" si="54"/>
        <v>2,81653382987998-1,13026573841451i</v>
      </c>
      <c r="F89" s="18" t="str">
        <f t="shared" si="55"/>
        <v>340,925444317258+3382,22772606038i</v>
      </c>
      <c r="G89" s="18" t="str">
        <f t="shared" si="56"/>
        <v>1164,65888534142+3382,22772606038i</v>
      </c>
      <c r="H89" s="19">
        <f t="shared" si="76"/>
        <v>9.6921722842824964E-2</v>
      </c>
      <c r="I89" s="19" t="str">
        <f t="shared" si="57"/>
        <v>198,38124320078-1924,1273380258i</v>
      </c>
      <c r="J89" s="19" t="str">
        <f t="shared" si="58"/>
        <v>81,0157820493411-1192,09792179904i</v>
      </c>
      <c r="K89" s="19" t="str">
        <f t="shared" si="59"/>
        <v>134,197522396137+1028,99585215325i</v>
      </c>
      <c r="L89" s="19">
        <f t="shared" si="60"/>
        <v>0.16292036848855196</v>
      </c>
      <c r="M89" s="47">
        <f t="shared" si="61"/>
        <v>9.6921722842824964E-2</v>
      </c>
      <c r="N89" s="58">
        <f t="shared" si="77"/>
        <v>112</v>
      </c>
      <c r="O89" s="50" t="str">
        <f t="shared" si="62"/>
        <v>514,448837826606-157,175175456163i</v>
      </c>
      <c r="P89" s="50" t="str">
        <f t="shared" si="63"/>
        <v>2,81653382987998-1,13026573841451i</v>
      </c>
      <c r="Q89" s="48" t="str">
        <f t="shared" si="78"/>
        <v>340,925444317258+2657,02241220027i</v>
      </c>
      <c r="R89" s="48" t="str">
        <f t="shared" si="79"/>
        <v>1164,65888534142+2657,02241220027i</v>
      </c>
      <c r="S89" s="50">
        <f t="shared" si="80"/>
        <v>0.14735871221249031</v>
      </c>
      <c r="T89" s="21" t="str">
        <f t="shared" si="64"/>
        <v>198,38124320078-1924,1273380258i</v>
      </c>
      <c r="U89" s="21" t="str">
        <f t="shared" si="65"/>
        <v>81,0157820493411-1192,09792179904i</v>
      </c>
      <c r="V89" s="21" t="str">
        <f t="shared" si="66"/>
        <v>147,376622425827+1370,64568053038i</v>
      </c>
      <c r="W89" s="21">
        <f t="shared" si="67"/>
        <v>0.11079473843027765</v>
      </c>
      <c r="X89" s="51">
        <f t="shared" si="68"/>
        <v>0.14735871221249031</v>
      </c>
      <c r="Y89" s="59">
        <f t="shared" si="81"/>
        <v>112</v>
      </c>
      <c r="Z89" s="23" t="str">
        <f t="shared" si="69"/>
        <v>695,541484025589-434,643307185939i</v>
      </c>
      <c r="AA89" s="23" t="str">
        <f t="shared" si="70"/>
        <v>4,13447737135631-3,05593438959265i</v>
      </c>
      <c r="AB89" s="22" t="str">
        <f t="shared" si="82"/>
        <v>472,034886385682+5744,73680099333i</v>
      </c>
      <c r="AC89" s="22" t="str">
        <f t="shared" si="83"/>
        <v>1295,76832740984+5744,73680099333i</v>
      </c>
      <c r="AD89" s="23">
        <f t="shared" si="84"/>
        <v>4.1988349031544359E-2</v>
      </c>
      <c r="AE89" s="23" t="str">
        <f t="shared" si="71"/>
        <v>256,540474210107-1540,84098048656i</v>
      </c>
      <c r="AF89" s="23" t="str">
        <f t="shared" si="72"/>
        <v>135,15215766716-1089,4606795853i</v>
      </c>
      <c r="AG89" s="23" t="str">
        <f t="shared" si="73"/>
        <v>312,114398671122+890,40521760895i</v>
      </c>
      <c r="AH89" s="23">
        <f t="shared" si="74"/>
        <v>0.39044024640255259</v>
      </c>
      <c r="AI89" s="45">
        <f t="shared" si="85"/>
        <v>0.39044024640255259</v>
      </c>
      <c r="AJ89" s="61">
        <f t="shared" si="86"/>
        <v>112</v>
      </c>
    </row>
    <row r="90" spans="2:36">
      <c r="B90">
        <v>114</v>
      </c>
      <c r="C90" s="3">
        <f t="shared" si="75"/>
        <v>716.28312501847279</v>
      </c>
      <c r="D90" s="19" t="str">
        <f t="shared" si="53"/>
        <v>513,30773481061-155,426790148391i</v>
      </c>
      <c r="E90" s="19" t="str">
        <f t="shared" si="54"/>
        <v>2,85826341475785-1,13793362758857i</v>
      </c>
      <c r="F90" s="18" t="str">
        <f t="shared" si="55"/>
        <v>339,244967195183+3487,34317671848i</v>
      </c>
      <c r="G90" s="18" t="str">
        <f t="shared" si="56"/>
        <v>1162,97840821934+3487,34317671848i</v>
      </c>
      <c r="H90" s="19">
        <f t="shared" si="76"/>
        <v>9.156609398529636E-2</v>
      </c>
      <c r="I90" s="19" t="str">
        <f t="shared" si="57"/>
        <v>195,293583784934-1891,30308219929i</v>
      </c>
      <c r="J90" s="19" t="str">
        <f t="shared" si="58"/>
        <v>79,7584598775061-1170,35380598468i</v>
      </c>
      <c r="K90" s="19" t="str">
        <f t="shared" si="59"/>
        <v>133,412936102018+1090,40235678819i</v>
      </c>
      <c r="L90" s="19">
        <f t="shared" si="60"/>
        <v>0.14787884586146771</v>
      </c>
      <c r="M90" s="47">
        <f t="shared" si="61"/>
        <v>9.156609398529636E-2</v>
      </c>
      <c r="N90" s="58">
        <f t="shared" si="77"/>
        <v>114</v>
      </c>
      <c r="O90" s="50" t="str">
        <f t="shared" si="62"/>
        <v>513,30773481061-155,426790148391i</v>
      </c>
      <c r="P90" s="50" t="str">
        <f t="shared" si="63"/>
        <v>2,85826341475785-1,13793362758857i</v>
      </c>
      <c r="Q90" s="48" t="str">
        <f t="shared" si="78"/>
        <v>339,244967195183+2774,86076310153i</v>
      </c>
      <c r="R90" s="48" t="str">
        <f t="shared" si="79"/>
        <v>1162,97840821934+2774,86076310153i</v>
      </c>
      <c r="S90" s="50">
        <f t="shared" si="80"/>
        <v>0.13669696323348779</v>
      </c>
      <c r="T90" s="21" t="str">
        <f t="shared" si="64"/>
        <v>195,293583784934-1891,30308219929i</v>
      </c>
      <c r="U90" s="21" t="str">
        <f t="shared" si="65"/>
        <v>79,7584598775061-1170,35380598468i</v>
      </c>
      <c r="V90" s="21" t="str">
        <f t="shared" si="66"/>
        <v>146,709185991405+1438,15307495777i</v>
      </c>
      <c r="W90" s="21">
        <f t="shared" si="67"/>
        <v>0.10154157357274052</v>
      </c>
      <c r="X90" s="51">
        <f t="shared" si="68"/>
        <v>0.13669696323348779</v>
      </c>
      <c r="Y90" s="59">
        <f t="shared" si="81"/>
        <v>114</v>
      </c>
      <c r="Z90" s="23" t="str">
        <f t="shared" si="69"/>
        <v>692,38594252692-429,808421713724i</v>
      </c>
      <c r="AA90" s="23" t="str">
        <f t="shared" si="70"/>
        <v>4,18514807925526-3,07666629840503i</v>
      </c>
      <c r="AB90" s="22" t="str">
        <f t="shared" si="82"/>
        <v>471,589770089565+5883,83246814369i</v>
      </c>
      <c r="AC90" s="22" t="str">
        <f t="shared" si="83"/>
        <v>1295,32321111372+5883,83246814369i</v>
      </c>
      <c r="AD90" s="23">
        <f t="shared" si="84"/>
        <v>4.0098393985810721E-2</v>
      </c>
      <c r="AE90" s="23" t="str">
        <f t="shared" si="71"/>
        <v>255,371389570878-1513,59502471464i</v>
      </c>
      <c r="AF90" s="23" t="str">
        <f t="shared" si="72"/>
        <v>134,580472089694-1069,27912633731i</v>
      </c>
      <c r="AG90" s="23" t="str">
        <f t="shared" si="73"/>
        <v>313,115741726758+945,94151902112i</v>
      </c>
      <c r="AH90" s="23">
        <f t="shared" si="74"/>
        <v>0.36316954735084894</v>
      </c>
      <c r="AI90" s="45">
        <f t="shared" si="85"/>
        <v>0.36316954735084894</v>
      </c>
      <c r="AJ90" s="61">
        <f t="shared" si="86"/>
        <v>114</v>
      </c>
    </row>
    <row r="91" spans="2:36">
      <c r="B91">
        <v>116</v>
      </c>
      <c r="C91" s="3">
        <f t="shared" si="75"/>
        <v>728.84949563283203</v>
      </c>
      <c r="D91" s="19" t="str">
        <f t="shared" si="53"/>
        <v>512,198843046503-153,727758561326i</v>
      </c>
      <c r="E91" s="19" t="str">
        <f t="shared" si="54"/>
        <v>2,89993640418871-1,14551882423851i</v>
      </c>
      <c r="F91" s="18" t="str">
        <f t="shared" si="55"/>
        <v>337,626300948531+3591,73847450383i</v>
      </c>
      <c r="G91" s="18" t="str">
        <f t="shared" si="56"/>
        <v>1161,35974197269+3591,73847450383i</v>
      </c>
      <c r="H91" s="19">
        <f t="shared" si="76"/>
        <v>8.6654173609466922E-2</v>
      </c>
      <c r="I91" s="19" t="str">
        <f t="shared" si="57"/>
        <v>192,309477166066-1859,54910115234i</v>
      </c>
      <c r="J91" s="19" t="str">
        <f t="shared" si="58"/>
        <v>78,5457924768889-1149,31296823909i</v>
      </c>
      <c r="K91" s="19" t="str">
        <f t="shared" si="59"/>
        <v>132,668875644235+1151,10558335436i</v>
      </c>
      <c r="L91" s="19">
        <f t="shared" si="60"/>
        <v>0.1347882063079463</v>
      </c>
      <c r="M91" s="47">
        <f t="shared" si="61"/>
        <v>8.6654173609466922E-2</v>
      </c>
      <c r="N91" s="58">
        <f t="shared" si="77"/>
        <v>116</v>
      </c>
      <c r="O91" s="50" t="str">
        <f t="shared" si="62"/>
        <v>512,198843046503-153,727758561326i</v>
      </c>
      <c r="P91" s="50" t="str">
        <f t="shared" si="63"/>
        <v>2,89993640418871-1,14551882423851i</v>
      </c>
      <c r="Q91" s="48" t="str">
        <f t="shared" si="78"/>
        <v>337,626300948531+2891,540240432i</v>
      </c>
      <c r="R91" s="48" t="str">
        <f t="shared" si="79"/>
        <v>1161,35974197269+2891,540240432i</v>
      </c>
      <c r="S91" s="50">
        <f t="shared" si="80"/>
        <v>0.12716738123111282</v>
      </c>
      <c r="T91" s="21" t="str">
        <f t="shared" si="64"/>
        <v>192,309477166066-1859,54910115234i</v>
      </c>
      <c r="U91" s="21" t="str">
        <f t="shared" si="65"/>
        <v>78,5457924768889-1149,31296823909i</v>
      </c>
      <c r="V91" s="21" t="str">
        <f t="shared" si="66"/>
        <v>146,081252191643+1504,95719131639i</v>
      </c>
      <c r="W91" s="21">
        <f t="shared" si="67"/>
        <v>9.3418146891729892E-2</v>
      </c>
      <c r="X91" s="51">
        <f t="shared" si="68"/>
        <v>0.12716738123111282</v>
      </c>
      <c r="Y91" s="59">
        <f t="shared" si="81"/>
        <v>116</v>
      </c>
      <c r="Z91" s="23" t="str">
        <f t="shared" si="69"/>
        <v>689,319476195554-425,110016218889i</v>
      </c>
      <c r="AA91" s="23" t="str">
        <f t="shared" si="70"/>
        <v>4,23566576829603-3,0971746288857i</v>
      </c>
      <c r="AB91" s="22" t="str">
        <f t="shared" si="82"/>
        <v>471,169700003398+6022,32331474084i</v>
      </c>
      <c r="AC91" s="22" t="str">
        <f t="shared" si="83"/>
        <v>1294,90314102756+6022,32331474084i</v>
      </c>
      <c r="AD91" s="23">
        <f t="shared" si="84"/>
        <v>3.8338843623122454E-2</v>
      </c>
      <c r="AE91" s="23" t="str">
        <f t="shared" si="71"/>
        <v>254,235089293916-1487,24874864707i</v>
      </c>
      <c r="AF91" s="23" t="str">
        <f t="shared" si="72"/>
        <v>134,028314168434-1049,75471144099i</v>
      </c>
      <c r="AG91" s="23" t="str">
        <f t="shared" si="73"/>
        <v>314,122873407779+1000,82068208162i</v>
      </c>
      <c r="AH91" s="23">
        <f t="shared" si="74"/>
        <v>0.3385268787672846</v>
      </c>
      <c r="AI91" s="45">
        <f t="shared" si="85"/>
        <v>0.3385268787672846</v>
      </c>
      <c r="AJ91" s="61">
        <f t="shared" si="86"/>
        <v>116</v>
      </c>
    </row>
    <row r="92" spans="2:36">
      <c r="B92">
        <v>118</v>
      </c>
      <c r="C92" s="3">
        <f t="shared" si="75"/>
        <v>741.41586624719116</v>
      </c>
      <c r="D92" s="19" t="str">
        <f t="shared" si="53"/>
        <v>511,120721042041-152,075872056638i</v>
      </c>
      <c r="E92" s="19" t="str">
        <f t="shared" si="54"/>
        <v>2,94155436876494-1,15302362318229i</v>
      </c>
      <c r="F92" s="18" t="str">
        <f t="shared" si="55"/>
        <v>336,066621914077+3695,44942506148i</v>
      </c>
      <c r="G92" s="18" t="str">
        <f t="shared" si="56"/>
        <v>1159,80006293824+3695,44942506148i</v>
      </c>
      <c r="H92" s="19">
        <f t="shared" si="76"/>
        <v>8.2138242016740914E-2</v>
      </c>
      <c r="I92" s="19" t="str">
        <f t="shared" si="57"/>
        <v>189,42416983458-1828,81235081258i</v>
      </c>
      <c r="J92" s="19" t="str">
        <f t="shared" si="58"/>
        <v>77,3756898022637-1128,94021255664i</v>
      </c>
      <c r="K92" s="19" t="str">
        <f t="shared" si="59"/>
        <v>131,963357311988+1211,14072785738i</v>
      </c>
      <c r="L92" s="19">
        <f t="shared" si="60"/>
        <v>0.12334259353282029</v>
      </c>
      <c r="M92" s="47">
        <f t="shared" si="61"/>
        <v>8.2138242016740914E-2</v>
      </c>
      <c r="N92" s="58">
        <f t="shared" si="77"/>
        <v>118</v>
      </c>
      <c r="O92" s="50" t="str">
        <f t="shared" si="62"/>
        <v>511,120721042041-152,075872056638i</v>
      </c>
      <c r="P92" s="50" t="str">
        <f t="shared" si="63"/>
        <v>2,94155436876494-1,15302362318229i</v>
      </c>
      <c r="Q92" s="48" t="str">
        <f t="shared" si="78"/>
        <v>336,066621914077+3007,11895766883i</v>
      </c>
      <c r="R92" s="48" t="str">
        <f t="shared" si="79"/>
        <v>1159,80006293824+3007,11895766883i</v>
      </c>
      <c r="S92" s="50">
        <f t="shared" si="80"/>
        <v>0.1186183289292595</v>
      </c>
      <c r="T92" s="21" t="str">
        <f t="shared" si="64"/>
        <v>189,42416983458-1828,81235081258i</v>
      </c>
      <c r="U92" s="21" t="str">
        <f t="shared" si="65"/>
        <v>77,3756898022637-1128,94021255664i</v>
      </c>
      <c r="V92" s="21" t="str">
        <f t="shared" si="66"/>
        <v>145,490863666742+1571,09322561186i</v>
      </c>
      <c r="W92" s="21">
        <f t="shared" si="67"/>
        <v>8.6251523494856985E-2</v>
      </c>
      <c r="X92" s="51">
        <f t="shared" si="68"/>
        <v>0.1186183289292595</v>
      </c>
      <c r="Y92" s="59">
        <f t="shared" si="81"/>
        <v>118</v>
      </c>
      <c r="Z92" s="23" t="str">
        <f t="shared" si="69"/>
        <v>686,338098810683-420,541983058373i</v>
      </c>
      <c r="AA92" s="23" t="str">
        <f t="shared" si="70"/>
        <v>4,28603468493766-3,11746558560482i</v>
      </c>
      <c r="AB92" s="22" t="str">
        <f t="shared" si="82"/>
        <v>470,773895873057+6160,23978290855i</v>
      </c>
      <c r="AC92" s="22" t="str">
        <f t="shared" si="83"/>
        <v>1294,50733689722+6160,23978290855i</v>
      </c>
      <c r="AD92" s="23">
        <f t="shared" si="84"/>
        <v>3.6697709699294423E-2</v>
      </c>
      <c r="AE92" s="23" t="str">
        <f t="shared" si="71"/>
        <v>253,130480039076-1461,75672368089i</v>
      </c>
      <c r="AF92" s="23" t="str">
        <f t="shared" si="72"/>
        <v>133,495076439289-1030,85418108514i</v>
      </c>
      <c r="AG92" s="23" t="str">
        <f t="shared" si="73"/>
        <v>315,135540077897+1055,07596060166i</v>
      </c>
      <c r="AH92" s="23">
        <f t="shared" si="74"/>
        <v>0.31623914811330145</v>
      </c>
      <c r="AI92" s="45">
        <f t="shared" si="85"/>
        <v>0.31623914811330145</v>
      </c>
      <c r="AJ92" s="61">
        <f t="shared" si="86"/>
        <v>118</v>
      </c>
    </row>
    <row r="93" spans="2:36">
      <c r="B93">
        <v>120</v>
      </c>
      <c r="C93" s="3">
        <f t="shared" si="75"/>
        <v>753.98223686155029</v>
      </c>
      <c r="D93" s="19" t="str">
        <f t="shared" si="53"/>
        <v>510,072014835313-150,469056108991i</v>
      </c>
      <c r="E93" s="19" t="str">
        <f t="shared" si="54"/>
        <v>2,98311880974191-1,1604502179284i</v>
      </c>
      <c r="F93" s="18" t="str">
        <f t="shared" si="55"/>
        <v>334,563274844106+3798,50948441796i</v>
      </c>
      <c r="G93" s="18" t="str">
        <f t="shared" si="56"/>
        <v>1158,29671586826+3798,50948441796i</v>
      </c>
      <c r="H93" s="19">
        <f t="shared" si="76"/>
        <v>7.797674756128592E-2</v>
      </c>
      <c r="I93" s="19" t="str">
        <f t="shared" si="57"/>
        <v>186,633190105476-1799,04326376295i</v>
      </c>
      <c r="J93" s="19" t="str">
        <f t="shared" si="58"/>
        <v>76,2461885656888-1109,20266128068i</v>
      </c>
      <c r="K93" s="19" t="str">
        <f t="shared" si="59"/>
        <v>131,294519664506+1270,54066795392i</v>
      </c>
      <c r="L93" s="19">
        <f t="shared" si="60"/>
        <v>0.11328949407790401</v>
      </c>
      <c r="M93" s="47">
        <f t="shared" si="61"/>
        <v>7.797674756128592E-2</v>
      </c>
      <c r="N93" s="58">
        <f t="shared" si="77"/>
        <v>120</v>
      </c>
      <c r="O93" s="50" t="str">
        <f t="shared" si="62"/>
        <v>510,072014835313-150,469056108991i</v>
      </c>
      <c r="P93" s="50" t="str">
        <f t="shared" si="63"/>
        <v>2,98311880974191-1,1604502179284i</v>
      </c>
      <c r="Q93" s="48" t="str">
        <f t="shared" si="78"/>
        <v>334,563274844106+3121,65119148186i</v>
      </c>
      <c r="R93" s="48" t="str">
        <f t="shared" si="79"/>
        <v>1158,29671586826+3121,65119148186i</v>
      </c>
      <c r="S93" s="50">
        <f t="shared" si="80"/>
        <v>0.11092179766070431</v>
      </c>
      <c r="T93" s="21" t="str">
        <f t="shared" si="64"/>
        <v>186,633190105476-1799,04326376295i</v>
      </c>
      <c r="U93" s="21" t="str">
        <f t="shared" si="65"/>
        <v>76,2461885656888-1109,20266128068i</v>
      </c>
      <c r="V93" s="21" t="str">
        <f t="shared" si="66"/>
        <v>144,936184214931+1636,59405550085i</v>
      </c>
      <c r="W93" s="21">
        <f t="shared" si="67"/>
        <v>7.9899613275375758E-2</v>
      </c>
      <c r="X93" s="51">
        <f t="shared" si="68"/>
        <v>0.11092179766070431</v>
      </c>
      <c r="Y93" s="59">
        <f t="shared" si="81"/>
        <v>120</v>
      </c>
      <c r="Z93" s="23" t="str">
        <f t="shared" si="69"/>
        <v>683,438066202889-416,098585457591i</v>
      </c>
      <c r="AA93" s="23" t="str">
        <f t="shared" si="70"/>
        <v>4,33625888817063-3,13754509921906i</v>
      </c>
      <c r="AB93" s="22" t="str">
        <f t="shared" si="82"/>
        <v>470,401615671608+6297,61029265081i</v>
      </c>
      <c r="AC93" s="22" t="str">
        <f t="shared" si="83"/>
        <v>1294,13505669577+6297,61029265081i</v>
      </c>
      <c r="AD93" s="23">
        <f t="shared" si="84"/>
        <v>3.5164366381450263E-2</v>
      </c>
      <c r="AE93" s="23" t="str">
        <f t="shared" si="71"/>
        <v>252,056518500388-1437,07654256409i</v>
      </c>
      <c r="AF93" s="23" t="str">
        <f t="shared" si="72"/>
        <v>132,98017975521-1012,54649364309i</v>
      </c>
      <c r="AG93" s="23" t="str">
        <f t="shared" si="73"/>
        <v>316,153501486524+1108,73839620789i</v>
      </c>
      <c r="AH93" s="23">
        <f t="shared" si="74"/>
        <v>0.29605422452606811</v>
      </c>
      <c r="AI93" s="45">
        <f t="shared" si="85"/>
        <v>0.29605422452606811</v>
      </c>
      <c r="AJ93" s="61">
        <f t="shared" si="86"/>
        <v>120</v>
      </c>
    </row>
    <row r="94" spans="2:36">
      <c r="B94">
        <v>122</v>
      </c>
      <c r="C94" s="3">
        <f t="shared" si="75"/>
        <v>766.54860747590953</v>
      </c>
      <c r="D94" s="19" t="str">
        <f t="shared" si="53"/>
        <v>509,051451327737-148,905360090945i</v>
      </c>
      <c r="E94" s="19" t="str">
        <f t="shared" si="54"/>
        <v>3,02463116319815-1,16780070675449i</v>
      </c>
      <c r="F94" s="18" t="str">
        <f t="shared" si="55"/>
        <v>333,11376065808+3900,94994958946i</v>
      </c>
      <c r="G94" s="18" t="str">
        <f t="shared" si="56"/>
        <v>1156,84720168224+3900,94994958946i</v>
      </c>
      <c r="H94" s="19">
        <f t="shared" si="76"/>
        <v>7.4133393868558217E-2</v>
      </c>
      <c r="I94" s="19" t="str">
        <f t="shared" si="57"/>
        <v>183,932327655379-1770,1954675122i</v>
      </c>
      <c r="J94" s="19" t="str">
        <f t="shared" si="58"/>
        <v>75,1554428795734-1090,06956661771i</v>
      </c>
      <c r="K94" s="19" t="str">
        <f t="shared" si="59"/>
        <v>130,660614434823+1329,33615143747i</v>
      </c>
      <c r="L94" s="19">
        <f t="shared" si="60"/>
        <v>0.10442013783125936</v>
      </c>
      <c r="M94" s="47">
        <f t="shared" si="61"/>
        <v>7.4133393868558217E-2</v>
      </c>
      <c r="N94" s="58">
        <f t="shared" si="77"/>
        <v>122</v>
      </c>
      <c r="O94" s="50" t="str">
        <f t="shared" si="62"/>
        <v>509,051451327737-148,905360090945i</v>
      </c>
      <c r="P94" s="50" t="str">
        <f t="shared" si="63"/>
        <v>3,02463116319815-1,16780070675449i</v>
      </c>
      <c r="Q94" s="48" t="str">
        <f t="shared" si="78"/>
        <v>333,11376065808+3235,18769424247i</v>
      </c>
      <c r="R94" s="48" t="str">
        <f t="shared" si="79"/>
        <v>1156,84720168224+3235,18769424247i</v>
      </c>
      <c r="S94" s="50">
        <f t="shared" si="80"/>
        <v>0.10396935505407556</v>
      </c>
      <c r="T94" s="21" t="str">
        <f t="shared" si="64"/>
        <v>183,932327655379-1770,1954675122i</v>
      </c>
      <c r="U94" s="21" t="str">
        <f t="shared" si="65"/>
        <v>75,1554428795734-1090,06956661771i</v>
      </c>
      <c r="V94" s="21" t="str">
        <f t="shared" si="66"/>
        <v>144,415489760859+1701,49042877684i</v>
      </c>
      <c r="W94" s="21">
        <f t="shared" si="67"/>
        <v>7.424505637812262E-2</v>
      </c>
      <c r="X94" s="51">
        <f t="shared" si="68"/>
        <v>0.10396935505407556</v>
      </c>
      <c r="Y94" s="59">
        <f t="shared" si="81"/>
        <v>122</v>
      </c>
      <c r="Z94" s="23" t="str">
        <f t="shared" si="69"/>
        <v>680,615857817635-411,77442926216i</v>
      </c>
      <c r="AA94" s="23" t="str">
        <f t="shared" si="70"/>
        <v>4,38634226076493-3,15741884290652i</v>
      </c>
      <c r="AB94" s="22" t="str">
        <f t="shared" si="82"/>
        <v>470,052153347916+6434,46140734726i</v>
      </c>
      <c r="AC94" s="22" t="str">
        <f t="shared" si="83"/>
        <v>1293,78559437207+6434,46140734726i</v>
      </c>
      <c r="AD94" s="23">
        <f t="shared" si="84"/>
        <v>3.3729367688792866E-2</v>
      </c>
      <c r="AE94" s="23" t="str">
        <f t="shared" si="71"/>
        <v>251,012208599488-1413,16857190561i</v>
      </c>
      <c r="AF94" s="23" t="str">
        <f t="shared" si="72"/>
        <v>132,483071706814-994,802638446523i</v>
      </c>
      <c r="AG94" s="23" t="str">
        <f t="shared" si="73"/>
        <v>317,176530056908+1161,83699956864i</v>
      </c>
      <c r="AH94" s="23">
        <f t="shared" si="74"/>
        <v>0.27774336279437373</v>
      </c>
      <c r="AI94" s="45">
        <f t="shared" si="85"/>
        <v>0.27774336279437373</v>
      </c>
      <c r="AJ94" s="61">
        <f t="shared" si="86"/>
        <v>122</v>
      </c>
    </row>
    <row r="95" spans="2:36">
      <c r="B95">
        <v>124</v>
      </c>
      <c r="C95" s="3">
        <f t="shared" si="75"/>
        <v>779.11497809026866</v>
      </c>
      <c r="D95" s="19" t="str">
        <f t="shared" si="53"/>
        <v>508,057832224523-147,382947988597i</v>
      </c>
      <c r="E95" s="19" t="str">
        <f t="shared" si="54"/>
        <v>3,06609280388225-1,17507709832798i</v>
      </c>
      <c r="F95" s="18" t="str">
        <f t="shared" si="55"/>
        <v>331,715725247368+4002,80013087487i</v>
      </c>
      <c r="G95" s="18" t="str">
        <f t="shared" si="56"/>
        <v>1155,44916627153+4002,80013087487i</v>
      </c>
      <c r="H95" s="19">
        <f t="shared" si="76"/>
        <v>7.0576376398892138E-2</v>
      </c>
      <c r="I95" s="19" t="str">
        <f t="shared" si="57"/>
        <v>181,317614816422-1742,22552981534i</v>
      </c>
      <c r="J95" s="19" t="str">
        <f t="shared" si="58"/>
        <v>74,1017157136926-1071,51214028628i</v>
      </c>
      <c r="K95" s="19" t="str">
        <f t="shared" si="59"/>
        <v>130,059998228352+1387,55596658947i</v>
      </c>
      <c r="L95" s="19">
        <f t="shared" si="60"/>
        <v>9.6561475240796724E-2</v>
      </c>
      <c r="M95" s="47">
        <f t="shared" si="61"/>
        <v>7.0576376398892138E-2</v>
      </c>
      <c r="N95" s="58">
        <f t="shared" si="77"/>
        <v>124</v>
      </c>
      <c r="O95" s="50" t="str">
        <f t="shared" si="62"/>
        <v>508,057832224523-147,382947988597i</v>
      </c>
      <c r="P95" s="50" t="str">
        <f t="shared" si="63"/>
        <v>3,06609280388225-1,17507709832798i</v>
      </c>
      <c r="Q95" s="48" t="str">
        <f t="shared" si="78"/>
        <v>331,715725247368+3347,77597642057i</v>
      </c>
      <c r="R95" s="48" t="str">
        <f t="shared" si="79"/>
        <v>1155,44916627153+3347,77597642057i</v>
      </c>
      <c r="S95" s="50">
        <f t="shared" si="80"/>
        <v>9.7668819278844188E-2</v>
      </c>
      <c r="T95" s="21" t="str">
        <f t="shared" si="64"/>
        <v>181,317614816422-1742,22552981534i</v>
      </c>
      <c r="U95" s="21" t="str">
        <f t="shared" si="65"/>
        <v>74,1017157136926-1071,51214028628i</v>
      </c>
      <c r="V95" s="21" t="str">
        <f t="shared" si="66"/>
        <v>143,927160114017+1765,8111337213i</v>
      </c>
      <c r="W95" s="21">
        <f t="shared" si="67"/>
        <v>6.9190405740553795E-2</v>
      </c>
      <c r="X95" s="51">
        <f t="shared" si="68"/>
        <v>9.7668819278844188E-2</v>
      </c>
      <c r="Y95" s="59">
        <f t="shared" si="81"/>
        <v>124</v>
      </c>
      <c r="Z95" s="23" t="str">
        <f t="shared" si="69"/>
        <v>677,868159958541-407,56443726346i</v>
      </c>
      <c r="AA95" s="23" t="str">
        <f t="shared" si="70"/>
        <v>4,43628851967075-3,17709224756333i</v>
      </c>
      <c r="AB95" s="22" t="str">
        <f t="shared" si="82"/>
        <v>469,724836731771+6570,81798324069i</v>
      </c>
      <c r="AC95" s="22" t="str">
        <f t="shared" si="83"/>
        <v>1293,45827775593+6570,81798324069i</v>
      </c>
      <c r="AD95" s="23">
        <f t="shared" si="84"/>
        <v>3.2384292863571362E-2</v>
      </c>
      <c r="AE95" s="23" t="str">
        <f t="shared" si="71"/>
        <v>249,996598860602-1389,99572863613i</v>
      </c>
      <c r="AF95" s="23" t="str">
        <f t="shared" si="72"/>
        <v>132,00322514521-977,595472097559i</v>
      </c>
      <c r="AG95" s="23" t="str">
        <f t="shared" si="73"/>
        <v>318,204410212741+1214,39891408179i</v>
      </c>
      <c r="AH95" s="23">
        <f t="shared" si="74"/>
        <v>0.2611014203411357</v>
      </c>
      <c r="AI95" s="45">
        <f t="shared" si="85"/>
        <v>0.2611014203411357</v>
      </c>
      <c r="AJ95" s="61">
        <f t="shared" si="86"/>
        <v>124</v>
      </c>
    </row>
    <row r="96" spans="2:36">
      <c r="B96">
        <v>126</v>
      </c>
      <c r="C96" s="3">
        <f t="shared" si="75"/>
        <v>791.68134870462791</v>
      </c>
      <c r="D96" s="19" t="str">
        <f t="shared" si="53"/>
        <v>507,090028518454-145,900089949685i</v>
      </c>
      <c r="E96" s="19" t="str">
        <f t="shared" si="54"/>
        <v>3,10750504877447-1,18228131691004i</v>
      </c>
      <c r="F96" s="18" t="str">
        <f t="shared" si="55"/>
        <v>330,366949228795+4104,08750785901i</v>
      </c>
      <c r="G96" s="18" t="str">
        <f t="shared" si="56"/>
        <v>1154,10039025295+4104,08750785901i</v>
      </c>
      <c r="H96" s="19">
        <f t="shared" si="76"/>
        <v>6.7277742113612482E-2</v>
      </c>
      <c r="I96" s="19" t="str">
        <f t="shared" si="57"/>
        <v>178,78530945344-1715,0927280551i</v>
      </c>
      <c r="J96" s="19" t="str">
        <f t="shared" si="58"/>
        <v>73,0833710849098-1053,50339929412i</v>
      </c>
      <c r="K96" s="19" t="str">
        <f t="shared" si="59"/>
        <v>129,491124936692+1445,22709640221i</v>
      </c>
      <c r="L96" s="19">
        <f t="shared" si="60"/>
        <v>8.9569589076515133E-2</v>
      </c>
      <c r="M96" s="47">
        <f t="shared" si="61"/>
        <v>6.7277742113612482E-2</v>
      </c>
      <c r="N96" s="58">
        <f t="shared" si="77"/>
        <v>126</v>
      </c>
      <c r="O96" s="50" t="str">
        <f t="shared" si="62"/>
        <v>507,090028518454-145,900089949685i</v>
      </c>
      <c r="P96" s="50" t="str">
        <f t="shared" si="63"/>
        <v>3,10750504877447-1,18228131691004i</v>
      </c>
      <c r="Q96" s="48" t="str">
        <f t="shared" si="78"/>
        <v>330,366949228795+3459,46056220557i</v>
      </c>
      <c r="R96" s="48" t="str">
        <f t="shared" si="79"/>
        <v>1154,10039025295+3459,46056220557i</v>
      </c>
      <c r="S96" s="50">
        <f t="shared" si="80"/>
        <v>9.1941533108452655E-2</v>
      </c>
      <c r="T96" s="21" t="str">
        <f t="shared" si="64"/>
        <v>178,78530945344-1715,0927280551i</v>
      </c>
      <c r="U96" s="21" t="str">
        <f t="shared" si="65"/>
        <v>73,0833710849098-1053,50339929412i</v>
      </c>
      <c r="V96" s="21" t="str">
        <f t="shared" si="66"/>
        <v>143,469671438087+1829,58315332648i</v>
      </c>
      <c r="W96" s="21">
        <f t="shared" si="67"/>
        <v>6.4654323661558322E-2</v>
      </c>
      <c r="X96" s="51">
        <f t="shared" si="68"/>
        <v>9.1941533108452655E-2</v>
      </c>
      <c r="Y96" s="59">
        <f t="shared" si="81"/>
        <v>126</v>
      </c>
      <c r="Z96" s="23" t="str">
        <f t="shared" si="69"/>
        <v>675,191850533137-403,463825826257i</v>
      </c>
      <c r="AA96" s="23" t="str">
        <f t="shared" si="70"/>
        <v>4,4861012256483-3,19657051587388i</v>
      </c>
      <c r="AB96" s="22" t="str">
        <f t="shared" si="82"/>
        <v>469,419025583442+6706,703304695i</v>
      </c>
      <c r="AC96" s="22" t="str">
        <f t="shared" si="83"/>
        <v>1293,1524666076+6706,703304695i</v>
      </c>
      <c r="AD96" s="23">
        <f t="shared" si="84"/>
        <v>3.1121614904773831E-2</v>
      </c>
      <c r="AE96" s="23" t="str">
        <f t="shared" si="71"/>
        <v>249,008779954617-1367,5232777579i</v>
      </c>
      <c r="AF96" s="23" t="str">
        <f t="shared" si="72"/>
        <v>131,540136799955-960,899570369843i</v>
      </c>
      <c r="AG96" s="23" t="str">
        <f t="shared" si="73"/>
        <v>319,23693774176+1266,44956397369i</v>
      </c>
      <c r="AH96" s="23">
        <f t="shared" si="74"/>
        <v>0.24594582246861751</v>
      </c>
      <c r="AI96" s="45">
        <f t="shared" si="85"/>
        <v>0.24594582246861751</v>
      </c>
      <c r="AJ96" s="61">
        <f t="shared" si="86"/>
        <v>126</v>
      </c>
    </row>
    <row r="97" spans="2:36">
      <c r="B97">
        <v>128</v>
      </c>
      <c r="C97" s="3">
        <f t="shared" si="75"/>
        <v>804.24771931898704</v>
      </c>
      <c r="D97" s="19" t="str">
        <f t="shared" si="53"/>
        <v>506,146975460518-144,45515457765i</v>
      </c>
      <c r="E97" s="19" t="str">
        <f t="shared" si="54"/>
        <v>3,1488691603886-1,18941520717996i</v>
      </c>
      <c r="F97" s="18" t="str">
        <f t="shared" si="55"/>
        <v>329,065338554349+4204,83787089846i</v>
      </c>
      <c r="G97" s="18" t="str">
        <f t="shared" si="56"/>
        <v>1152,79877957851+4204,83787089846i</v>
      </c>
      <c r="H97" s="19">
        <f t="shared" si="76"/>
        <v>6.4212850810906441E-2</v>
      </c>
      <c r="I97" s="19" t="str">
        <f t="shared" si="57"/>
        <v>176,331879269739-1688,75884006758i</v>
      </c>
      <c r="J97" s="19" t="str">
        <f t="shared" si="58"/>
        <v>72,0988669072887-1036,01802608692i</v>
      </c>
      <c r="K97" s="19" t="str">
        <f t="shared" si="59"/>
        <v>128,952538795883+1502,37485842999i</v>
      </c>
      <c r="L97" s="19">
        <f t="shared" si="60"/>
        <v>8.3324337133918847E-2</v>
      </c>
      <c r="M97" s="47">
        <f t="shared" si="61"/>
        <v>6.4212850810906441E-2</v>
      </c>
      <c r="N97" s="58">
        <f t="shared" si="77"/>
        <v>128</v>
      </c>
      <c r="O97" s="50" t="str">
        <f t="shared" si="62"/>
        <v>506,146975460518-144,45515457765i</v>
      </c>
      <c r="P97" s="50" t="str">
        <f t="shared" si="63"/>
        <v>3,1488691603886-1,18941520717996i</v>
      </c>
      <c r="Q97" s="48" t="str">
        <f t="shared" si="78"/>
        <v>329,065338554349+3570,28322127087i</v>
      </c>
      <c r="R97" s="48" t="str">
        <f t="shared" si="79"/>
        <v>1152,79877957851+3570,28322127087i</v>
      </c>
      <c r="S97" s="50">
        <f t="shared" si="80"/>
        <v>8.6720129040623761E-2</v>
      </c>
      <c r="T97" s="21" t="str">
        <f t="shared" si="64"/>
        <v>176,331879269739-1688,75884006758i</v>
      </c>
      <c r="U97" s="21" t="str">
        <f t="shared" si="65"/>
        <v>72,0988669072887-1036,01802608692i</v>
      </c>
      <c r="V97" s="21" t="str">
        <f t="shared" si="66"/>
        <v>143,041589360776+1892,83180514671i</v>
      </c>
      <c r="W97" s="21">
        <f t="shared" si="67"/>
        <v>6.0568569296276187E-2</v>
      </c>
      <c r="X97" s="51">
        <f t="shared" si="68"/>
        <v>8.6720129040623761E-2</v>
      </c>
      <c r="Y97" s="59">
        <f t="shared" si="81"/>
        <v>128</v>
      </c>
      <c r="Z97" s="23" t="str">
        <f t="shared" si="69"/>
        <v>672,583985144949-399,468083579121i</v>
      </c>
      <c r="AA97" s="23" t="str">
        <f t="shared" si="70"/>
        <v>4,53578379219498-3,21585863535456i</v>
      </c>
      <c r="AB97" s="22" t="str">
        <f t="shared" si="82"/>
        <v>469,134109776437+6842,13920677991i</v>
      </c>
      <c r="AC97" s="22" t="str">
        <f t="shared" si="83"/>
        <v>1292,8675508006+6842,13920677991i</v>
      </c>
      <c r="AD97" s="23">
        <f t="shared" si="84"/>
        <v>2.9934588389406547E-2</v>
      </c>
      <c r="AE97" s="23" t="str">
        <f t="shared" si="71"/>
        <v>248,047882400476-1345,71864905432i</v>
      </c>
      <c r="AF97" s="23" t="str">
        <f t="shared" si="72"/>
        <v>131,093325985549-944,69109399328i</v>
      </c>
      <c r="AG97" s="23" t="str">
        <f t="shared" si="73"/>
        <v>320,273919194848+1318,01278851443i</v>
      </c>
      <c r="AH97" s="23">
        <f t="shared" si="74"/>
        <v>0.23211488079148523</v>
      </c>
      <c r="AI97" s="45">
        <f t="shared" si="85"/>
        <v>0.23211488079148523</v>
      </c>
      <c r="AJ97" s="61">
        <f t="shared" si="86"/>
        <v>128</v>
      </c>
    </row>
    <row r="98" spans="2:36">
      <c r="B98">
        <v>130</v>
      </c>
      <c r="C98" s="3">
        <f t="shared" si="75"/>
        <v>816.81408993334617</v>
      </c>
      <c r="D98" s="19" t="str">
        <f t="shared" si="53"/>
        <v>505,227667967562-143,046601895313i</v>
      </c>
      <c r="E98" s="19" t="str">
        <f t="shared" si="54"/>
        <v>3,19018634983646-1,19648053871295i</v>
      </c>
      <c r="F98" s="18" t="str">
        <f t="shared" si="55"/>
        <v>327,808915894608+4305,07544964516i</v>
      </c>
      <c r="G98" s="18" t="str">
        <f t="shared" si="56"/>
        <v>1151,54235691877+4305,07544964516i</v>
      </c>
      <c r="H98" s="19">
        <f t="shared" si="76"/>
        <v>6.1359920623395126E-2</v>
      </c>
      <c r="I98" s="19" t="str">
        <f t="shared" si="57"/>
        <v>173,953987404253-1663,18795411598i</v>
      </c>
      <c r="J98" s="19" t="str">
        <f t="shared" si="58"/>
        <v>71,1467484385028-1019,03224152788i</v>
      </c>
      <c r="K98" s="19" t="str">
        <f t="shared" si="59"/>
        <v>128,442868026384+1559,0230318096i</v>
      </c>
      <c r="L98" s="19">
        <f t="shared" si="60"/>
        <v>7.7725017859662571E-2</v>
      </c>
      <c r="M98" s="47">
        <f t="shared" si="61"/>
        <v>6.1359920623395126E-2</v>
      </c>
      <c r="N98" s="58">
        <f t="shared" si="77"/>
        <v>130</v>
      </c>
      <c r="O98" s="50" t="str">
        <f t="shared" si="62"/>
        <v>505,227667967562-143,046601895313i</v>
      </c>
      <c r="P98" s="50" t="str">
        <f t="shared" si="63"/>
        <v>3,19018634983646-1,19648053871295i</v>
      </c>
      <c r="Q98" s="48" t="str">
        <f t="shared" si="78"/>
        <v>327,808915894608+3680,2831792426i</v>
      </c>
      <c r="R98" s="48" t="str">
        <f t="shared" si="79"/>
        <v>1151,54235691877+3680,2831792426i</v>
      </c>
      <c r="S98" s="50">
        <f t="shared" si="80"/>
        <v>8.194669458059356E-2</v>
      </c>
      <c r="T98" s="21" t="str">
        <f t="shared" si="64"/>
        <v>173,953987404253-1663,18795411598i</v>
      </c>
      <c r="U98" s="21" t="str">
        <f t="shared" si="65"/>
        <v>71,1467484385028-1019,03224152788i</v>
      </c>
      <c r="V98" s="21" t="str">
        <f t="shared" si="66"/>
        <v>142,641562661755+1955,58086831877i</v>
      </c>
      <c r="W98" s="21">
        <f t="shared" si="67"/>
        <v>5.6875603196377855E-2</v>
      </c>
      <c r="X98" s="51">
        <f t="shared" si="68"/>
        <v>8.194669458059356E-2</v>
      </c>
      <c r="Y98" s="59">
        <f t="shared" si="81"/>
        <v>130</v>
      </c>
      <c r="Z98" s="23" t="str">
        <f t="shared" si="69"/>
        <v>670,041784394109-395,572951956587i</v>
      </c>
      <c r="AA98" s="23" t="str">
        <f t="shared" si="70"/>
        <v>4,58533949383148-3,23496139046047i</v>
      </c>
      <c r="AB98" s="22" t="str">
        <f t="shared" si="82"/>
        <v>468,869507603195+6977,14618654716i</v>
      </c>
      <c r="AC98" s="22" t="str">
        <f t="shared" si="83"/>
        <v>1292,60294862735+6977,14618654716i</v>
      </c>
      <c r="AD98" s="23">
        <f t="shared" si="84"/>
        <v>2.8817153417808328E-2</v>
      </c>
      <c r="AE98" s="23" t="str">
        <f t="shared" si="71"/>
        <v>247,113074412672-1324,55127071706i</v>
      </c>
      <c r="AF98" s="23" t="str">
        <f t="shared" si="72"/>
        <v>130,662333390127-928,947666826912i</v>
      </c>
      <c r="AG98" s="23" t="str">
        <f t="shared" si="73"/>
        <v>321,3151713188+1369,11096384499i</v>
      </c>
      <c r="AH98" s="23">
        <f t="shared" si="74"/>
        <v>0.21946583768027306</v>
      </c>
      <c r="AI98" s="45">
        <f t="shared" si="85"/>
        <v>0.21946583768027306</v>
      </c>
      <c r="AJ98" s="61">
        <f t="shared" si="86"/>
        <v>130</v>
      </c>
    </row>
    <row r="99" spans="2:36">
      <c r="B99">
        <v>132</v>
      </c>
      <c r="C99" s="3">
        <f t="shared" si="75"/>
        <v>829.38046054770541</v>
      </c>
      <c r="D99" s="19" t="str">
        <f t="shared" si="53"/>
        <v>504,33115642298-141,672976910691i</v>
      </c>
      <c r="E99" s="19" t="str">
        <f t="shared" si="54"/>
        <v>3,23145777967612-1,20347901014133i</v>
      </c>
      <c r="F99" s="18" t="str">
        <f t="shared" si="55"/>
        <v>326,59581272245+4404,82302997554i</v>
      </c>
      <c r="G99" s="18" t="str">
        <f t="shared" si="56"/>
        <v>1150,32925374661+4404,82302997554i</v>
      </c>
      <c r="H99" s="19">
        <f t="shared" si="76"/>
        <v>5.8699643361270648E-2</v>
      </c>
      <c r="I99" s="19" t="str">
        <f t="shared" ref="I99:I130" si="87">IMPRODUCT(COMPLEX(0,-1),IMDIV(D99,IMDIV(IMSIN(IMPRODUCT(E99,d1_)),IMCOS(IMPRODUCT(E99,d1_)))))</f>
        <v>171,648479197444-1638,34629599357i</v>
      </c>
      <c r="J99" s="19" t="str">
        <f t="shared" ref="J99:J130" si="88">IMDIV(IMSUM(I99,IMPRODUCT(COMPLEX(0,1),rho0*c_*TAN($C99/c_*(d-d1_)))),IMSUM(1,IMPRODUCT(COMPLEX(0,1),TAN($C99/c_*(d-d1_))/rho0/c_,I99)))</f>
        <v>70,2256422653258-1002,5236893532i</v>
      </c>
      <c r="K99" s="19" t="str">
        <f t="shared" ref="K99:K130" si="89">IMSUM(J99,COMPLEX(rho0/eps*((h/1000)/(deuxa/1000)+1)*SQRT(8*visc*$C99),(deuxa/1000*delta+h/1000)*$C99*rho0/eps))</f>
        <v>127,960818998765+1615,19397280486i</v>
      </c>
      <c r="L99" s="19">
        <f t="shared" ref="L99:L130" si="90">1-IMABS(IMDIV(IMSUB(K99,rho0*c_),IMSUM(K99,rho0*c_)))^2</f>
        <v>7.2686870553841709E-2</v>
      </c>
      <c r="M99" s="47">
        <f t="shared" ref="M99:M130" si="91">IF(type="Helmholtz",L99,H99)</f>
        <v>5.8699643361270648E-2</v>
      </c>
      <c r="N99" s="58">
        <f t="shared" si="77"/>
        <v>132</v>
      </c>
      <c r="O99" s="50" t="str">
        <f t="shared" si="62"/>
        <v>504,33115642298-141,672976910691i</v>
      </c>
      <c r="P99" s="50" t="str">
        <f t="shared" si="63"/>
        <v>3,23145777967612-1,20347901014133i</v>
      </c>
      <c r="Q99" s="48" t="str">
        <f t="shared" si="78"/>
        <v>326,59581272245+3789,49730912453i</v>
      </c>
      <c r="R99" s="48" t="str">
        <f t="shared" si="79"/>
        <v>1150,32925374661+3789,49730912453i</v>
      </c>
      <c r="S99" s="50">
        <f t="shared" si="80"/>
        <v>7.757126292339811E-2</v>
      </c>
      <c r="T99" s="21" t="str">
        <f t="shared" ref="T99:T130" si="92">IMPRODUCT(COMPLEX(0,-1),IMDIV(O99,IMDIV(IMSIN(IMPRODUCT(P99,d1_2)),IMCOS(IMPRODUCT(P99,d1_2)))))</f>
        <v>171,648479197444-1638,34629599357i</v>
      </c>
      <c r="U99" s="21" t="str">
        <f t="shared" ref="U99:U130" si="93">IMDIV(IMSUM(T99,IMPRODUCT(COMPLEX(0,1),rho0_2*c_2*TAN($C99/c_2*(d_2-d1_2)))),IMSUM(1,IMPRODUCT(COMPLEX(0,1),TAN($C99/c_2*(d_2-d1_2))/rho0_2/c_2,T99)))</f>
        <v>70,2256422653258-1002,5236893532i</v>
      </c>
      <c r="V99" s="21" t="str">
        <f t="shared" ref="V99:V130" si="94">IMSUM(U99,COMPLEX(rho0_2/eps_2*((h_2/1000)/(deuxa_2/1000)+1)*SQRT(8*visc*$C99),(deuxa_2/1000*delta_2+h_2/1000)*$C99*rho0_2/eps_2))</f>
        <v>142,268317483021+2017,85269910648i</v>
      </c>
      <c r="W99" s="21">
        <f t="shared" ref="W99:W130" si="95">1-IMABS(IMDIV(IMSUB(V99,rho0_2*c_2),IMSUM(V99,rho0_2*c_2)))^2</f>
        <v>5.3526674139328101E-2</v>
      </c>
      <c r="X99" s="51">
        <f t="shared" ref="X99:X130" si="96">IF(type_2="Helmholtz",W99,S99)</f>
        <v>7.757126292339811E-2</v>
      </c>
      <c r="Y99" s="59">
        <f t="shared" si="81"/>
        <v>132</v>
      </c>
      <c r="Z99" s="23" t="str">
        <f t="shared" si="69"/>
        <v>667,562622264733-391,77440740643i</v>
      </c>
      <c r="AA99" s="23" t="str">
        <f t="shared" si="70"/>
        <v>4,63477147380173-3,25388337383632i</v>
      </c>
      <c r="AB99" s="22" t="str">
        <f t="shared" si="82"/>
        <v>468,624664194355+7111,74350419721i</v>
      </c>
      <c r="AC99" s="22" t="str">
        <f t="shared" si="83"/>
        <v>1292,35810521851+7111,74350419721i</v>
      </c>
      <c r="AD99" s="23">
        <f t="shared" si="84"/>
        <v>2.7763853089620261E-2</v>
      </c>
      <c r="AE99" s="23" t="str">
        <f t="shared" ref="AE99:AE130" si="97">IMPRODUCT(COMPLEX(0,-1),IMDIV(Z99,IMDIV(IMSIN(IMPRODUCT(AA99,d1_3)),IMCOS(IMPRODUCT(AA99,d1_3)))))</f>
        <v>246,203559884906-1303,99241809603i</v>
      </c>
      <c r="AF99" s="23" t="str">
        <f t="shared" ref="AF99:AF130" si="98">IMDIV(IMSUM(AE99,IMPRODUCT(COMPLEX(0,1),rho0_3*c_3*TAN($C99/c_3*(d_3-d1_3)))),IMSUM(1,IMPRODUCT(COMPLEX(0,1),TAN($C99/c_3*(d_3-d1_3))/rho0_3/c_3,AE99)))</f>
        <v>130,246719940757-913,648265105902i</v>
      </c>
      <c r="AG99" s="23" t="str">
        <f t="shared" ref="AG99:AG130" si="99">IMSUM(AF99,COMPLEX(rho0_3/eps_3*((h_3/1000)/(deuxa_3/1000)+1)*SQRT(8*visc*$C99),(deuxa_3/1000*delta_3+h_3/1000)*$C99*rho0_3/eps_3))</f>
        <v>322,360520521277+1419,76511373018i</v>
      </c>
      <c r="AH99" s="23">
        <f t="shared" ref="AH99:AH130" si="100">1-IMABS(IMDIV(IMSUB(AG99,rho0_3*c_3),IMSUM(AG99,rho0_3*c_3)))^2</f>
        <v>0.20787285878709794</v>
      </c>
      <c r="AI99" s="45">
        <f t="shared" si="85"/>
        <v>0.20787285878709794</v>
      </c>
      <c r="AJ99" s="61">
        <f t="shared" si="86"/>
        <v>132</v>
      </c>
    </row>
    <row r="100" spans="2:36">
      <c r="B100">
        <v>134</v>
      </c>
      <c r="C100" s="3">
        <f t="shared" si="75"/>
        <v>841.94683116206454</v>
      </c>
      <c r="D100" s="19" t="str">
        <f t="shared" si="53"/>
        <v>503,456542831322-140,332903725192i</v>
      </c>
      <c r="E100" s="19" t="str">
        <f t="shared" si="54"/>
        <v>3,27268456656118-1,21041225302583i</v>
      </c>
      <c r="F100" s="18" t="str">
        <f t="shared" si="55"/>
        <v>325,424262031473+4504,10206052967i</v>
      </c>
      <c r="G100" s="18" t="str">
        <f t="shared" si="56"/>
        <v>1149,15770305563+4504,10206052967i</v>
      </c>
      <c r="H100" s="19">
        <f t="shared" si="76"/>
        <v>5.6214857976844002E-2</v>
      </c>
      <c r="I100" s="19" t="str">
        <f t="shared" si="87"/>
        <v>169,412370016775-1614,20207147706i</v>
      </c>
      <c r="J100" s="19" t="str">
        <f t="shared" si="88"/>
        <v>69,3342507773038-986,471330909897i</v>
      </c>
      <c r="K100" s="19" t="str">
        <f t="shared" si="89"/>
        <v>127,505170875358+1670,90872006874i</v>
      </c>
      <c r="L100" s="19">
        <f t="shared" si="90"/>
        <v>6.8138249352814317E-2</v>
      </c>
      <c r="M100" s="47">
        <f t="shared" si="91"/>
        <v>5.6214857976844002E-2</v>
      </c>
      <c r="N100" s="58">
        <f t="shared" si="77"/>
        <v>134</v>
      </c>
      <c r="O100" s="50" t="str">
        <f t="shared" si="62"/>
        <v>503,456542831322-140,332903725192i</v>
      </c>
      <c r="P100" s="50" t="str">
        <f t="shared" si="63"/>
        <v>3,27268456656118-1,21041225302583i</v>
      </c>
      <c r="Q100" s="48" t="str">
        <f t="shared" si="78"/>
        <v>325,424262031473+3897,96030566152i</v>
      </c>
      <c r="R100" s="48" t="str">
        <f t="shared" si="79"/>
        <v>1149,15770305563+3897,96030566152i</v>
      </c>
      <c r="S100" s="50">
        <f t="shared" si="80"/>
        <v>7.3550568125961946E-2</v>
      </c>
      <c r="T100" s="21" t="str">
        <f t="shared" si="92"/>
        <v>169,412370016775-1614,20207147706i</v>
      </c>
      <c r="U100" s="21" t="str">
        <f t="shared" si="93"/>
        <v>69,3342507773038-986,471330909897i</v>
      </c>
      <c r="V100" s="21" t="str">
        <f t="shared" si="94"/>
        <v>141,920652012157+2079,6683361628i</v>
      </c>
      <c r="W100" s="21">
        <f t="shared" si="95"/>
        <v>5.0480284030456568E-2</v>
      </c>
      <c r="X100" s="51">
        <f t="shared" si="96"/>
        <v>7.3550568125961946E-2</v>
      </c>
      <c r="Y100" s="59">
        <f t="shared" si="81"/>
        <v>134</v>
      </c>
      <c r="Z100" s="23" t="str">
        <f t="shared" si="69"/>
        <v>665,144015491217-388,068645096788i</v>
      </c>
      <c r="AA100" s="23" t="str">
        <f t="shared" si="70"/>
        <v>4,68408275123672-3,27262899678324i</v>
      </c>
      <c r="AB100" s="22" t="str">
        <f t="shared" si="82"/>
        <v>468,399050042909+7245,94927519258i</v>
      </c>
      <c r="AC100" s="22" t="str">
        <f t="shared" si="83"/>
        <v>1292,13249106707+7245,94927519258i</v>
      </c>
      <c r="AD100" s="23">
        <f t="shared" si="84"/>
        <v>2.6769762375728479E-2</v>
      </c>
      <c r="AE100" s="23" t="str">
        <f t="shared" si="97"/>
        <v>245,318576500114-1284,01507599175i</v>
      </c>
      <c r="AF100" s="23" t="str">
        <f t="shared" si="98"/>
        <v>129,846065739847-898,773116605278i</v>
      </c>
      <c r="AG100" s="23" t="str">
        <f t="shared" si="99"/>
        <v>323,409802366123+1469,99501039498i</v>
      </c>
      <c r="AH100" s="23">
        <f t="shared" si="100"/>
        <v>0.19722509956520951</v>
      </c>
      <c r="AI100" s="45">
        <f t="shared" si="85"/>
        <v>0.19722509956520951</v>
      </c>
      <c r="AJ100" s="61">
        <f t="shared" si="86"/>
        <v>134</v>
      </c>
    </row>
    <row r="101" spans="2:36">
      <c r="B101">
        <v>136</v>
      </c>
      <c r="C101" s="3">
        <f t="shared" si="75"/>
        <v>854.51320177642378</v>
      </c>
      <c r="D101" s="19" t="str">
        <f t="shared" si="53"/>
        <v>502,602977292336-139,025080131124i</v>
      </c>
      <c r="E101" s="19" t="str">
        <f t="shared" si="54"/>
        <v>3,31386778370875-1,21728183546128i</v>
      </c>
      <c r="F101" s="18" t="str">
        <f t="shared" si="55"/>
        <v>324,292591630518+4602,9327499243i</v>
      </c>
      <c r="G101" s="18" t="str">
        <f t="shared" si="56"/>
        <v>1148,02603265468+4602,9327499243i</v>
      </c>
      <c r="H101" s="19">
        <f t="shared" si="76"/>
        <v>5.3890272530375483E-2</v>
      </c>
      <c r="I101" s="19" t="str">
        <f t="shared" si="87"/>
        <v>167,242834043883-1590,72532255983i</v>
      </c>
      <c r="J101" s="19" t="str">
        <f t="shared" si="88"/>
        <v>68,4713470830339-970,855349122528i</v>
      </c>
      <c r="K101" s="19" t="str">
        <f t="shared" si="89"/>
        <v>127,074770683255+1726,18709067668i</v>
      </c>
      <c r="L101" s="19">
        <f t="shared" si="90"/>
        <v>6.4018338091272553E-2</v>
      </c>
      <c r="M101" s="47">
        <f t="shared" si="91"/>
        <v>5.3890272530375483E-2</v>
      </c>
      <c r="N101" s="58">
        <f t="shared" si="77"/>
        <v>136</v>
      </c>
      <c r="O101" s="50" t="str">
        <f t="shared" si="62"/>
        <v>502,602977292336-139,025080131124i</v>
      </c>
      <c r="P101" s="50" t="str">
        <f t="shared" si="63"/>
        <v>3,31386778370875-1,21728183546128i</v>
      </c>
      <c r="Q101" s="48" t="str">
        <f t="shared" si="78"/>
        <v>324,292591630518+4005,70484439244i</v>
      </c>
      <c r="R101" s="48" t="str">
        <f t="shared" si="79"/>
        <v>1148,02603265468+4005,70484439244i</v>
      </c>
      <c r="S101" s="50">
        <f t="shared" si="80"/>
        <v>6.9847015422432546E-2</v>
      </c>
      <c r="T101" s="21" t="str">
        <f t="shared" si="92"/>
        <v>167,242834043883-1590,72532255983i</v>
      </c>
      <c r="U101" s="21" t="str">
        <f t="shared" si="93"/>
        <v>68,4713470830339-970,855349122528i</v>
      </c>
      <c r="V101" s="21" t="str">
        <f t="shared" si="94"/>
        <v>141,597431594185+2141,0475965632i</v>
      </c>
      <c r="W101" s="21">
        <f t="shared" si="95"/>
        <v>4.7700950265229691E-2</v>
      </c>
      <c r="X101" s="51">
        <f t="shared" si="96"/>
        <v>6.9847015422432546E-2</v>
      </c>
      <c r="Y101" s="59">
        <f t="shared" si="81"/>
        <v>136</v>
      </c>
      <c r="Z101" s="23" t="str">
        <f t="shared" si="69"/>
        <v>662,783613807629-384,452063976444i</v>
      </c>
      <c r="AA101" s="23" t="str">
        <f t="shared" si="70"/>
        <v>4,73327622782658-3,29120249900765i</v>
      </c>
      <c r="AB101" s="22" t="str">
        <f t="shared" si="82"/>
        <v>468,192159625341+7379,7805542496i</v>
      </c>
      <c r="AC101" s="22" t="str">
        <f t="shared" si="83"/>
        <v>1291,9256006495+7379,7805542496i</v>
      </c>
      <c r="AD101" s="23">
        <f t="shared" si="84"/>
        <v>2.5830426622205915E-2</v>
      </c>
      <c r="AE101" s="23" t="str">
        <f t="shared" si="97"/>
        <v>244,457393958207-1264,59381309603i</v>
      </c>
      <c r="AF101" s="23" t="str">
        <f t="shared" si="98"/>
        <v>129,459969067771-884,303608699618i</v>
      </c>
      <c r="AG101" s="23" t="str">
        <f t="shared" si="99"/>
        <v>324,462861097508+1519,81926646482i</v>
      </c>
      <c r="AH101" s="23">
        <f t="shared" si="100"/>
        <v>0.1874249115020874</v>
      </c>
      <c r="AI101" s="45">
        <f t="shared" si="85"/>
        <v>0.1874249115020874</v>
      </c>
      <c r="AJ101" s="61">
        <f t="shared" si="86"/>
        <v>136</v>
      </c>
    </row>
    <row r="102" spans="2:36">
      <c r="B102">
        <v>138</v>
      </c>
      <c r="C102" s="3">
        <f t="shared" si="75"/>
        <v>867.07957239078291</v>
      </c>
      <c r="D102" s="19" t="str">
        <f t="shared" si="53"/>
        <v>501,769654763541-137,748272651384i</v>
      </c>
      <c r="E102" s="19" t="str">
        <f t="shared" si="54"/>
        <v>3,35500846320014-1,22408926543847i</v>
      </c>
      <c r="F102" s="18" t="str">
        <f t="shared" si="55"/>
        <v>323,199217961786+4701,33415558025i</v>
      </c>
      <c r="G102" s="18" t="str">
        <f t="shared" si="56"/>
        <v>1146,93265898594+4701,33415558025i</v>
      </c>
      <c r="H102" s="19">
        <f t="shared" si="76"/>
        <v>5.1712226745775913E-2</v>
      </c>
      <c r="I102" s="19" t="str">
        <f t="shared" si="87"/>
        <v>165,137193935891-1567,88779607588i</v>
      </c>
      <c r="J102" s="19" t="str">
        <f t="shared" si="88"/>
        <v>67,635770328313-955,657060756712i</v>
      </c>
      <c r="K102" s="19" t="str">
        <f t="shared" si="89"/>
        <v>126,668528778852+1781,04776786308i</v>
      </c>
      <c r="L102" s="19">
        <f t="shared" si="90"/>
        <v>6.027529824430311E-2</v>
      </c>
      <c r="M102" s="47">
        <f t="shared" si="91"/>
        <v>5.1712226745775913E-2</v>
      </c>
      <c r="N102" s="58">
        <f t="shared" si="77"/>
        <v>138</v>
      </c>
      <c r="O102" s="50" t="str">
        <f t="shared" si="62"/>
        <v>501,769654763541-137,748272651384i</v>
      </c>
      <c r="P102" s="50" t="str">
        <f t="shared" si="63"/>
        <v>3,35500846320014-1,22408926543847i</v>
      </c>
      <c r="Q102" s="48" t="str">
        <f t="shared" si="78"/>
        <v>323,199217961786+4112,76172694015i</v>
      </c>
      <c r="R102" s="48" t="str">
        <f t="shared" si="79"/>
        <v>1146,93265898594+4112,76172694015i</v>
      </c>
      <c r="S102" s="50">
        <f t="shared" si="80"/>
        <v>6.6427826819204339E-2</v>
      </c>
      <c r="T102" s="21" t="str">
        <f t="shared" si="92"/>
        <v>165,137193935891-1567,88779607588i</v>
      </c>
      <c r="U102" s="21" t="str">
        <f t="shared" si="93"/>
        <v>67,635770328313-955,657060756712i</v>
      </c>
      <c r="V102" s="21" t="str">
        <f t="shared" si="94"/>
        <v>141,297584232377+2202,00916354205i</v>
      </c>
      <c r="W102" s="21">
        <f t="shared" si="95"/>
        <v>4.5158203089577409E-2</v>
      </c>
      <c r="X102" s="51">
        <f t="shared" si="96"/>
        <v>6.6427826819204339E-2</v>
      </c>
      <c r="Y102" s="59">
        <f t="shared" si="81"/>
        <v>138</v>
      </c>
      <c r="Z102" s="23" t="str">
        <f t="shared" si="69"/>
        <v>660,479190995207-380,921253057842i</v>
      </c>
      <c r="AA102" s="23" t="str">
        <f t="shared" si="70"/>
        <v>4,78235469404155-3,30960795771086i</v>
      </c>
      <c r="AB102" s="22" t="str">
        <f t="shared" si="82"/>
        <v>468,003510112582+7513,25341203223i</v>
      </c>
      <c r="AC102" s="22" t="str">
        <f t="shared" si="83"/>
        <v>1291,73695113674+7513,25341203223i</v>
      </c>
      <c r="AD102" s="23">
        <f t="shared" si="84"/>
        <v>2.494180822310188E-2</v>
      </c>
      <c r="AE102" s="23" t="str">
        <f t="shared" si="97"/>
        <v>243,61931231338-1245,70466734814i</v>
      </c>
      <c r="AF102" s="23" t="str">
        <f t="shared" si="98"/>
        <v>129,088045447165-870,222204415993i</v>
      </c>
      <c r="AG102" s="23" t="str">
        <f t="shared" si="99"/>
        <v>325,519549191335+1569,25541891264i</v>
      </c>
      <c r="AH102" s="23">
        <f t="shared" si="100"/>
        <v>0.17838621694431078</v>
      </c>
      <c r="AI102" s="45">
        <f t="shared" si="85"/>
        <v>0.17838621694431078</v>
      </c>
      <c r="AJ102" s="61">
        <f t="shared" si="86"/>
        <v>138</v>
      </c>
    </row>
    <row r="103" spans="2:36">
      <c r="B103">
        <v>140</v>
      </c>
      <c r="C103" s="3">
        <f t="shared" si="75"/>
        <v>879.64594300514204</v>
      </c>
      <c r="D103" s="19" t="str">
        <f t="shared" si="53"/>
        <v>500,955812084003-136,501311979302i</v>
      </c>
      <c r="E103" s="19" t="str">
        <f t="shared" si="54"/>
        <v>3,39610759812863-1,23083599398202i</v>
      </c>
      <c r="F103" s="18" t="str">
        <f t="shared" si="55"/>
        <v>322,1426403954+4799,3242649983i</v>
      </c>
      <c r="G103" s="18" t="str">
        <f t="shared" si="56"/>
        <v>1145,87608141956+4799,3242649983i</v>
      </c>
      <c r="H103" s="19">
        <f t="shared" si="76"/>
        <v>4.9668488634044494E-2</v>
      </c>
      <c r="I103" s="19" t="str">
        <f t="shared" si="87"/>
        <v>163,092911282371-1545,66282348324i</v>
      </c>
      <c r="J103" s="19" t="str">
        <f t="shared" si="88"/>
        <v>66,8264213796726-940,858836153884i</v>
      </c>
      <c r="K103" s="19" t="str">
        <f t="shared" si="89"/>
        <v>126,285414668262+1835,50838128649i</v>
      </c>
      <c r="L103" s="19">
        <f t="shared" si="90"/>
        <v>5.6864763466224266E-2</v>
      </c>
      <c r="M103" s="47">
        <f t="shared" si="91"/>
        <v>4.9668488634044494E-2</v>
      </c>
      <c r="N103" s="58">
        <f t="shared" si="77"/>
        <v>140</v>
      </c>
      <c r="O103" s="50" t="str">
        <f t="shared" si="62"/>
        <v>500,955812084003-136,501311979302i</v>
      </c>
      <c r="P103" s="50" t="str">
        <f t="shared" si="63"/>
        <v>3,39610759812863-1,23083599398202i</v>
      </c>
      <c r="Q103" s="48" t="str">
        <f t="shared" si="78"/>
        <v>322,1426403954+4219,16001391022i</v>
      </c>
      <c r="R103" s="48" t="str">
        <f t="shared" si="79"/>
        <v>1145,87608141956+4219,16001391022i</v>
      </c>
      <c r="S103" s="50">
        <f t="shared" si="80"/>
        <v>6.3264329801103858E-2</v>
      </c>
      <c r="T103" s="21" t="str">
        <f t="shared" si="92"/>
        <v>163,092911282371-1545,66282348324i</v>
      </c>
      <c r="U103" s="21" t="str">
        <f t="shared" si="93"/>
        <v>66,8264213796726-940,858836153884i</v>
      </c>
      <c r="V103" s="21" t="str">
        <f t="shared" si="94"/>
        <v>141,02009644259+2262,5706667579i</v>
      </c>
      <c r="W103" s="21">
        <f t="shared" si="95"/>
        <v>4.2825769427756954E-2</v>
      </c>
      <c r="X103" s="51">
        <f t="shared" si="96"/>
        <v>6.3264329801103858E-2</v>
      </c>
      <c r="Y103" s="59">
        <f t="shared" si="81"/>
        <v>140</v>
      </c>
      <c r="Z103" s="23" t="str">
        <f t="shared" si="69"/>
        <v>658,228636652027-377,472978806699i</v>
      </c>
      <c r="AA103" s="23" t="str">
        <f t="shared" si="70"/>
        <v>4,8313208349385-3,32784929607294i</v>
      </c>
      <c r="AB103" s="22" t="str">
        <f t="shared" si="82"/>
        <v>467,832640163943+7646,38300527769i</v>
      </c>
      <c r="AC103" s="22" t="str">
        <f t="shared" si="83"/>
        <v>1291,5660811881+7646,38300527769i</v>
      </c>
      <c r="AD103" s="23">
        <f t="shared" si="84"/>
        <v>2.4100240243867921E-2</v>
      </c>
      <c r="AE103" s="23" t="str">
        <f t="shared" si="97"/>
        <v>242,803660413215-1227,32504111486i</v>
      </c>
      <c r="AF103" s="23" t="str">
        <f t="shared" si="98"/>
        <v>128,72992676448-856,51236568077i</v>
      </c>
      <c r="AG103" s="23" t="str">
        <f t="shared" si="99"/>
        <v>326,57972693226+1618,32000581204i</v>
      </c>
      <c r="AH103" s="23">
        <f t="shared" si="100"/>
        <v>0.17003305951297476</v>
      </c>
      <c r="AI103" s="45">
        <f t="shared" si="85"/>
        <v>0.17003305951297476</v>
      </c>
      <c r="AJ103" s="61">
        <f t="shared" si="86"/>
        <v>140</v>
      </c>
    </row>
    <row r="104" spans="2:36">
      <c r="B104">
        <v>142</v>
      </c>
      <c r="C104" s="3">
        <f t="shared" si="75"/>
        <v>892.21231361950129</v>
      </c>
      <c r="D104" s="19" t="str">
        <f t="shared" si="53"/>
        <v>500,160725234806-135,283088781171i</v>
      </c>
      <c r="E104" s="19" t="str">
        <f t="shared" si="54"/>
        <v>3,43716614460583-1,23752341808208i</v>
      </c>
      <c r="F104" s="18" t="str">
        <f t="shared" si="55"/>
        <v>321,121435958175+4896,92007022345i</v>
      </c>
      <c r="G104" s="18" t="str">
        <f t="shared" si="56"/>
        <v>1144,85487698233+4896,92007022345i</v>
      </c>
      <c r="H104" s="19">
        <f t="shared" si="76"/>
        <v>4.7748079793683007E-2</v>
      </c>
      <c r="I104" s="19" t="str">
        <f t="shared" si="87"/>
        <v>161,10757778727-1524,02521071386i</v>
      </c>
      <c r="J104" s="19" t="str">
        <f t="shared" si="88"/>
        <v>66,0422588404808-926,444025704134i</v>
      </c>
      <c r="K104" s="19" t="str">
        <f t="shared" si="89"/>
        <v>125,924453151522+1889,58558055681i</v>
      </c>
      <c r="L104" s="19">
        <f t="shared" si="90"/>
        <v>5.3748611769604548E-2</v>
      </c>
      <c r="M104" s="47">
        <f t="shared" si="91"/>
        <v>4.7748079793683007E-2</v>
      </c>
      <c r="N104" s="58">
        <f t="shared" si="77"/>
        <v>142</v>
      </c>
      <c r="O104" s="50" t="str">
        <f t="shared" si="62"/>
        <v>500,160725234806-135,283088781171i</v>
      </c>
      <c r="P104" s="50" t="str">
        <f t="shared" si="63"/>
        <v>3,43716614460583-1,23752341808208i</v>
      </c>
      <c r="Q104" s="48" t="str">
        <f t="shared" si="78"/>
        <v>321,121435958175+4324,92714661547i</v>
      </c>
      <c r="R104" s="48" t="str">
        <f t="shared" si="79"/>
        <v>1144,85487698233+4324,92714661547i</v>
      </c>
      <c r="S104" s="50">
        <f t="shared" si="80"/>
        <v>6.0331363184062958E-2</v>
      </c>
      <c r="T104" s="21" t="str">
        <f t="shared" si="92"/>
        <v>161,10757778727-1524,02521071386i</v>
      </c>
      <c r="U104" s="21" t="str">
        <f t="shared" si="93"/>
        <v>66,0422588404808-926,444025704134i</v>
      </c>
      <c r="V104" s="21" t="str">
        <f t="shared" si="94"/>
        <v>140,764009429226+2322,74875582068i</v>
      </c>
      <c r="W104" s="21">
        <f t="shared" si="95"/>
        <v>4.0680905342409535E-2</v>
      </c>
      <c r="X104" s="51">
        <f t="shared" si="96"/>
        <v>6.0331363184062958E-2</v>
      </c>
      <c r="Y104" s="59">
        <f t="shared" si="81"/>
        <v>142</v>
      </c>
      <c r="Z104" s="23" t="str">
        <f t="shared" si="69"/>
        <v>656,029948617267-374,104173534558i</v>
      </c>
      <c r="AA104" s="23" t="str">
        <f t="shared" si="70"/>
        <v>4,88017723558596-3,34593029117931i</v>
      </c>
      <c r="AB104" s="22" t="str">
        <f t="shared" si="82"/>
        <v>467,679108798069+7779,18364100101i</v>
      </c>
      <c r="AC104" s="22" t="str">
        <f t="shared" si="83"/>
        <v>1291,41254982223+7779,18364100101i</v>
      </c>
      <c r="AD104" s="23">
        <f t="shared" si="84"/>
        <v>2.3302385977767237E-2</v>
      </c>
      <c r="AE104" s="23" t="str">
        <f t="shared" si="97"/>
        <v>242,009794432757-1209,43360522576i</v>
      </c>
      <c r="AF104" s="23" t="str">
        <f t="shared" si="98"/>
        <v>128,385260445007-843,158483050906i</v>
      </c>
      <c r="AG104" s="23" t="str">
        <f t="shared" si="99"/>
        <v>327,643262014995+1667,02863660608i</v>
      </c>
      <c r="AH104" s="23">
        <f t="shared" si="100"/>
        <v>0.16229832468766558</v>
      </c>
      <c r="AI104" s="45">
        <f t="shared" si="85"/>
        <v>0.16229832468766558</v>
      </c>
      <c r="AJ104" s="61">
        <f t="shared" si="86"/>
        <v>142</v>
      </c>
    </row>
    <row r="105" spans="2:36">
      <c r="B105">
        <v>144</v>
      </c>
      <c r="C105" s="3">
        <f t="shared" si="75"/>
        <v>904.77868423386042</v>
      </c>
      <c r="D105" s="19" t="str">
        <f t="shared" si="53"/>
        <v>499,383706814365-134,092549827965i</v>
      </c>
      <c r="E105" s="19" t="str">
        <f t="shared" si="54"/>
        <v>3,47818502363822-1,24415288343619i</v>
      </c>
      <c r="F105" s="18" t="str">
        <f t="shared" si="55"/>
        <v>320,13425445852+4994,1376361558i</v>
      </c>
      <c r="G105" s="18" t="str">
        <f t="shared" si="56"/>
        <v>1143,86769548268+4994,1376361558i</v>
      </c>
      <c r="H105" s="19">
        <f t="shared" si="76"/>
        <v>4.5941124920431009E-2</v>
      </c>
      <c r="I105" s="19" t="str">
        <f t="shared" si="87"/>
        <v>159,17890711246-1502,9511371176i</v>
      </c>
      <c r="J105" s="19" t="str">
        <f t="shared" si="88"/>
        <v>65,2822953702254-912,396892405361i</v>
      </c>
      <c r="K105" s="19" t="str">
        <f t="shared" si="89"/>
        <v>125,584720761896+1943,29510267616i</v>
      </c>
      <c r="L105" s="19">
        <f t="shared" si="90"/>
        <v>5.0893960528452298E-2</v>
      </c>
      <c r="M105" s="47">
        <f t="shared" si="91"/>
        <v>4.5941124920431009E-2</v>
      </c>
      <c r="N105" s="58">
        <f t="shared" si="77"/>
        <v>144</v>
      </c>
      <c r="O105" s="50" t="str">
        <f t="shared" si="62"/>
        <v>499,383706814365-134,092549827965i</v>
      </c>
      <c r="P105" s="50" t="str">
        <f t="shared" si="63"/>
        <v>3,47818502363822-1,24415288343619i</v>
      </c>
      <c r="Q105" s="48" t="str">
        <f t="shared" si="78"/>
        <v>320,13425445852+4430,08905870905i</v>
      </c>
      <c r="R105" s="48" t="str">
        <f t="shared" si="79"/>
        <v>1143,86769548268+4430,08905870905i</v>
      </c>
      <c r="S105" s="50">
        <f t="shared" si="80"/>
        <v>5.7606779133690722E-2</v>
      </c>
      <c r="T105" s="21" t="str">
        <f t="shared" si="92"/>
        <v>159,17890711246-1502,9511371176i</v>
      </c>
      <c r="U105" s="21" t="str">
        <f t="shared" si="93"/>
        <v>65,2822953702254-912,396892405361i</v>
      </c>
      <c r="V105" s="21" t="str">
        <f t="shared" si="94"/>
        <v>140,528415554269+2382,55916773247i</v>
      </c>
      <c r="W105" s="21">
        <f t="shared" si="95"/>
        <v>3.8703847515745737E-2</v>
      </c>
      <c r="X105" s="51">
        <f t="shared" si="96"/>
        <v>5.7606779133690722E-2</v>
      </c>
      <c r="Y105" s="59">
        <f t="shared" si="81"/>
        <v>144</v>
      </c>
      <c r="Z105" s="23" t="str">
        <f t="shared" si="69"/>
        <v>653,881225989638-370,811924701666i</v>
      </c>
      <c r="AA105" s="23" t="str">
        <f t="shared" si="70"/>
        <v>4,92892638613762-3,36385458143396i</v>
      </c>
      <c r="AB105" s="22" t="str">
        <f t="shared" si="82"/>
        <v>467,542494335244+7911,6688353542i</v>
      </c>
      <c r="AC105" s="22" t="str">
        <f t="shared" si="83"/>
        <v>1291,2759353594+7911,6688353542i</v>
      </c>
      <c r="AD105" s="23">
        <f t="shared" si="84"/>
        <v>2.2545203582000184E-2</v>
      </c>
      <c r="AE105" s="23" t="str">
        <f t="shared" si="97"/>
        <v>241,23709649698-1192,01021100273i</v>
      </c>
      <c r="AF105" s="23" t="str">
        <f t="shared" si="98"/>
        <v>128,053708677626-830,145811299418i</v>
      </c>
      <c r="AG105" s="23" t="str">
        <f t="shared" si="99"/>
        <v>328,710029168409+1715,39605652176i</v>
      </c>
      <c r="AH105" s="23">
        <f t="shared" si="100"/>
        <v>0.15512261860448462</v>
      </c>
      <c r="AI105" s="45">
        <f t="shared" si="85"/>
        <v>0.15512261860448462</v>
      </c>
      <c r="AJ105" s="61">
        <f t="shared" si="86"/>
        <v>144</v>
      </c>
    </row>
    <row r="106" spans="2:36">
      <c r="B106">
        <v>146</v>
      </c>
      <c r="C106" s="3">
        <f t="shared" si="75"/>
        <v>917.34505484821955</v>
      </c>
      <c r="D106" s="19" t="str">
        <f t="shared" si="53"/>
        <v>498,624103709056-132,928694426269i</v>
      </c>
      <c r="E106" s="19" t="str">
        <f t="shared" si="54"/>
        <v>3,51916512288394-1,25072568701597i</v>
      </c>
      <c r="F106" s="18" t="str">
        <f t="shared" si="55"/>
        <v>319,179813973149+5090,99216329475i</v>
      </c>
      <c r="G106" s="18" t="str">
        <f t="shared" si="56"/>
        <v>1142,91325499731+5090,99216329475i</v>
      </c>
      <c r="H106" s="19">
        <f t="shared" si="76"/>
        <v>4.4238721813503745E-2</v>
      </c>
      <c r="I106" s="19" t="str">
        <f t="shared" si="87"/>
        <v>157,304727325592-1482,41806263438i</v>
      </c>
      <c r="J106" s="19" t="str">
        <f t="shared" si="88"/>
        <v>64,5455942804163-898,702549927966i</v>
      </c>
      <c r="K106" s="19" t="str">
        <f t="shared" si="89"/>
        <v>125,265342474317+1996,65183397413i</v>
      </c>
      <c r="L106" s="19">
        <f t="shared" si="90"/>
        <v>4.8272340770194488E-2</v>
      </c>
      <c r="M106" s="47">
        <f t="shared" si="91"/>
        <v>4.4238721813503745E-2</v>
      </c>
      <c r="N106" s="58">
        <f t="shared" si="77"/>
        <v>146</v>
      </c>
      <c r="O106" s="50" t="str">
        <f t="shared" si="62"/>
        <v>498,624103709056-132,928694426269i</v>
      </c>
      <c r="P106" s="50" t="str">
        <f t="shared" si="63"/>
        <v>3,51916512288394-1,25072568701597i</v>
      </c>
      <c r="Q106" s="48" t="str">
        <f t="shared" si="78"/>
        <v>319,179813973149+4534,67027868973i</v>
      </c>
      <c r="R106" s="48" t="str">
        <f t="shared" si="79"/>
        <v>1142,91325499731+4534,67027868973i</v>
      </c>
      <c r="S106" s="50">
        <f t="shared" si="80"/>
        <v>5.5071024366362242E-2</v>
      </c>
      <c r="T106" s="21" t="str">
        <f t="shared" si="92"/>
        <v>157,304727325592-1482,41806263438i</v>
      </c>
      <c r="U106" s="21" t="str">
        <f t="shared" si="93"/>
        <v>64,5455942804163-898,702549927966i</v>
      </c>
      <c r="V106" s="21" t="str">
        <f t="shared" si="94"/>
        <v>140,312455073618+2442,01678882289i</v>
      </c>
      <c r="W106" s="21">
        <f t="shared" si="95"/>
        <v>3.6877360480897514E-2</v>
      </c>
      <c r="X106" s="51">
        <f t="shared" si="96"/>
        <v>5.5071024366362242E-2</v>
      </c>
      <c r="Y106" s="59">
        <f t="shared" si="81"/>
        <v>146</v>
      </c>
      <c r="Z106" s="23" t="str">
        <f t="shared" si="69"/>
        <v>651,780662685782-367,593465047263i</v>
      </c>
      <c r="AA106" s="23" t="str">
        <f t="shared" si="70"/>
        <v>4,97757068658217-3,38162567349914i</v>
      </c>
      <c r="AB106" s="22" t="str">
        <f t="shared" si="82"/>
        <v>467,422393405815+8043,8513676524i</v>
      </c>
      <c r="AC106" s="22" t="str">
        <f t="shared" si="83"/>
        <v>1291,15583442997+8043,8513676524i</v>
      </c>
      <c r="AD106" s="23">
        <f t="shared" si="84"/>
        <v>2.182591507589593E-2</v>
      </c>
      <c r="AE106" s="23" t="str">
        <f t="shared" si="97"/>
        <v>240,484973385547-1175,03580951705i</v>
      </c>
      <c r="AF106" s="23" t="str">
        <f t="shared" si="98"/>
        <v>127,734947685896-817,460410293461i</v>
      </c>
      <c r="AG106" s="23" t="str">
        <f t="shared" si="99"/>
        <v>329,779909801101+1763,4362056919i</v>
      </c>
      <c r="AH106" s="23">
        <f t="shared" si="100"/>
        <v>0.1484532901740957</v>
      </c>
      <c r="AI106" s="45">
        <f t="shared" si="85"/>
        <v>0.1484532901740957</v>
      </c>
      <c r="AJ106" s="61">
        <f t="shared" si="86"/>
        <v>146</v>
      </c>
    </row>
    <row r="107" spans="2:36">
      <c r="B107">
        <v>148</v>
      </c>
      <c r="C107" s="3">
        <f t="shared" si="75"/>
        <v>929.91142546257879</v>
      </c>
      <c r="D107" s="19" t="str">
        <f t="shared" si="53"/>
        <v>497,881294941535-131,790571121527i</v>
      </c>
      <c r="E107" s="19" t="str">
        <f t="shared" si="54"/>
        <v>3,56010729829862-1,25724307947212i</v>
      </c>
      <c r="F107" s="18" t="str">
        <f t="shared" si="55"/>
        <v>318,256896664696+5187,49804543963i</v>
      </c>
      <c r="G107" s="18" t="str">
        <f t="shared" si="56"/>
        <v>1141,99033768885+5187,49804543963i</v>
      </c>
      <c r="H107" s="19">
        <f t="shared" si="76"/>
        <v>4.2632828784182619E-2</v>
      </c>
      <c r="I107" s="19" t="str">
        <f t="shared" si="87"/>
        <v>155,482973900636-1462,40464242133i</v>
      </c>
      <c r="J107" s="19" t="str">
        <f t="shared" si="88"/>
        <v>63,8312663832102-885,346905666937i</v>
      </c>
      <c r="K107" s="19" t="str">
        <f t="shared" si="89"/>
        <v>124,965488659636+2049,66986705573i</v>
      </c>
      <c r="L107" s="19">
        <f t="shared" si="90"/>
        <v>4.5859016162267507E-2</v>
      </c>
      <c r="M107" s="47">
        <f t="shared" si="91"/>
        <v>4.2632828784182619E-2</v>
      </c>
      <c r="N107" s="58">
        <f t="shared" si="77"/>
        <v>148</v>
      </c>
      <c r="O107" s="50" t="str">
        <f t="shared" si="62"/>
        <v>497,881294941535-131,790571121527i</v>
      </c>
      <c r="P107" s="50" t="str">
        <f t="shared" si="63"/>
        <v>3,56010729829862-1,25724307947212i</v>
      </c>
      <c r="Q107" s="48" t="str">
        <f t="shared" si="78"/>
        <v>318,256896664696+4638,69402414008i</v>
      </c>
      <c r="R107" s="48" t="str">
        <f t="shared" si="79"/>
        <v>1141,99033768885+4638,69402414008i</v>
      </c>
      <c r="S107" s="50">
        <f t="shared" si="80"/>
        <v>5.2706786754607715E-2</v>
      </c>
      <c r="T107" s="21" t="str">
        <f t="shared" si="92"/>
        <v>155,482973900636-1462,40464242133i</v>
      </c>
      <c r="U107" s="21" t="str">
        <f t="shared" si="93"/>
        <v>63,8312663832102-885,346905666937i</v>
      </c>
      <c r="V107" s="21" t="str">
        <f t="shared" si="94"/>
        <v>140,115313117513+2501,13571169694i</v>
      </c>
      <c r="W107" s="21">
        <f t="shared" si="95"/>
        <v>3.5186361236087427E-2</v>
      </c>
      <c r="X107" s="51">
        <f t="shared" si="96"/>
        <v>5.2706786754607715E-2</v>
      </c>
      <c r="Y107" s="59">
        <f t="shared" si="81"/>
        <v>148</v>
      </c>
      <c r="Z107" s="23" t="str">
        <f t="shared" si="69"/>
        <v>649,726541490214-364,446163472936i</v>
      </c>
      <c r="AA107" s="23" t="str">
        <f t="shared" si="70"/>
        <v>5,0261124511934-3,39924694879776i</v>
      </c>
      <c r="AB107" s="22" t="str">
        <f t="shared" si="82"/>
        <v>467,318420020081+8175,74333002372i</v>
      </c>
      <c r="AC107" s="22" t="str">
        <f t="shared" si="83"/>
        <v>1291,05186104424+8175,74333002372i</v>
      </c>
      <c r="AD107" s="23">
        <f t="shared" si="84"/>
        <v>2.1141979095599561E-2</v>
      </c>
      <c r="AE107" s="23" t="str">
        <f t="shared" si="97"/>
        <v>239,752855314427-1158,49237739051i</v>
      </c>
      <c r="AF107" s="23" t="str">
        <f t="shared" si="98"/>
        <v>127,428667042387-805,089090664489i</v>
      </c>
      <c r="AG107" s="23" t="str">
        <f t="shared" si="99"/>
        <v>330,852791667195+1811,16227348505i</v>
      </c>
      <c r="AH107" s="23">
        <f t="shared" si="100"/>
        <v>0.14224358081944688</v>
      </c>
      <c r="AI107" s="45">
        <f t="shared" si="85"/>
        <v>0.14224358081944688</v>
      </c>
      <c r="AJ107" s="61">
        <f t="shared" si="86"/>
        <v>148</v>
      </c>
    </row>
    <row r="108" spans="2:36">
      <c r="B108">
        <v>150</v>
      </c>
      <c r="C108" s="3">
        <f t="shared" si="75"/>
        <v>942.47779607693792</v>
      </c>
      <c r="D108" s="19" t="str">
        <f t="shared" si="53"/>
        <v>497,154689681062-130,677274649475i</v>
      </c>
      <c r="E108" s="19" t="str">
        <f t="shared" si="54"/>
        <v>3,60101237567927-1,26370626738995i</v>
      </c>
      <c r="F108" s="18" t="str">
        <f t="shared" si="55"/>
        <v>317,364344902295+5283,66892281466i</v>
      </c>
      <c r="G108" s="18" t="str">
        <f t="shared" si="56"/>
        <v>1141,09778592645+5283,66892281466i</v>
      </c>
      <c r="H108" s="19">
        <f t="shared" si="76"/>
        <v>4.1116166881085325E-2</v>
      </c>
      <c r="I108" s="19" t="str">
        <f t="shared" si="87"/>
        <v>153,711683224568-1442,89064824381i</v>
      </c>
      <c r="J108" s="19" t="str">
        <f t="shared" si="88"/>
        <v>63,138467071235-872,316608318174i</v>
      </c>
      <c r="K108" s="19" t="str">
        <f t="shared" si="89"/>
        <v>124,68437226367+2102,36255322508i</v>
      </c>
      <c r="L108" s="19">
        <f t="shared" si="90"/>
        <v>4.3632419162025649E-2</v>
      </c>
      <c r="M108" s="47">
        <f t="shared" si="91"/>
        <v>4.1116166881085325E-2</v>
      </c>
      <c r="N108" s="58">
        <f t="shared" si="77"/>
        <v>150</v>
      </c>
      <c r="O108" s="50" t="str">
        <f t="shared" si="62"/>
        <v>497,154689681062-130,677274649475i</v>
      </c>
      <c r="P108" s="50" t="str">
        <f t="shared" si="63"/>
        <v>3,60101237567927-1,26370626738995i</v>
      </c>
      <c r="Q108" s="48" t="str">
        <f t="shared" si="78"/>
        <v>317,364344902295+4742,18228846578i</v>
      </c>
      <c r="R108" s="48" t="str">
        <f t="shared" si="79"/>
        <v>1141,09778592645+4742,18228846578i</v>
      </c>
      <c r="S108" s="50">
        <f t="shared" si="80"/>
        <v>5.049869613019442E-2</v>
      </c>
      <c r="T108" s="21" t="str">
        <f t="shared" si="92"/>
        <v>153,711683224568-1442,89064824381i</v>
      </c>
      <c r="U108" s="21" t="str">
        <f t="shared" si="93"/>
        <v>63,138467071235-872,316608318174i</v>
      </c>
      <c r="V108" s="21" t="str">
        <f t="shared" si="94"/>
        <v>139,936216894171+2559,92928765874i</v>
      </c>
      <c r="W108" s="21">
        <f t="shared" si="95"/>
        <v>3.3617606680567236E-2</v>
      </c>
      <c r="X108" s="51">
        <f t="shared" si="96"/>
        <v>5.049869613019442E-2</v>
      </c>
      <c r="Y108" s="59">
        <f t="shared" si="81"/>
        <v>150</v>
      </c>
      <c r="Z108" s="23" t="str">
        <f t="shared" si="69"/>
        <v>647,717228553147-361,367516612281i</v>
      </c>
      <c r="AA108" s="23" t="str">
        <f t="shared" si="70"/>
        <v>5,07455391270403-3,41672166961187i</v>
      </c>
      <c r="AB108" s="22" t="str">
        <f t="shared" si="82"/>
        <v>467,230204695228+8307,3561730915i</v>
      </c>
      <c r="AC108" s="22" t="str">
        <f t="shared" si="83"/>
        <v>1290,96364571939+8307,3561730915i</v>
      </c>
      <c r="AD108" s="23">
        <f t="shared" si="84"/>
        <v>2.0491066892649679E-2</v>
      </c>
      <c r="AE108" s="23" t="str">
        <f t="shared" si="97"/>
        <v>239,040194789055-1142,36284852948i</v>
      </c>
      <c r="AF108" s="23" t="str">
        <f t="shared" si="98"/>
        <v>127,13456902332-793,019363823104i</v>
      </c>
      <c r="AG108" s="23" t="str">
        <f t="shared" si="99"/>
        <v>331,928568551148+1858,58674849063i</v>
      </c>
      <c r="AH108" s="23">
        <f t="shared" si="100"/>
        <v>0.13645188653950147</v>
      </c>
      <c r="AI108" s="45">
        <f t="shared" si="85"/>
        <v>0.13645188653950147</v>
      </c>
      <c r="AJ108" s="61">
        <f t="shared" si="86"/>
        <v>150</v>
      </c>
    </row>
    <row r="109" spans="2:36">
      <c r="B109">
        <v>155</v>
      </c>
      <c r="C109" s="3">
        <f t="shared" si="75"/>
        <v>973.89372261283586</v>
      </c>
      <c r="D109" s="19" t="str">
        <f t="shared" si="53"/>
        <v>495,405440360104-127,997094359419i</v>
      </c>
      <c r="E109" s="19" t="str">
        <f t="shared" si="54"/>
        <v>3,7031179291311-1,27963463738613i</v>
      </c>
      <c r="F109" s="18" t="str">
        <f t="shared" si="55"/>
        <v>315,258719570196+5522,71374791678i</v>
      </c>
      <c r="G109" s="18" t="str">
        <f t="shared" si="56"/>
        <v>1138,99216059436+5522,71374791678i</v>
      </c>
      <c r="H109" s="19">
        <f t="shared" si="76"/>
        <v>3.767304557084461E-2</v>
      </c>
      <c r="I109" s="19" t="str">
        <f t="shared" si="87"/>
        <v>149,492185946284-1396,16714582218i</v>
      </c>
      <c r="J109" s="19" t="str">
        <f t="shared" si="88"/>
        <v>61,4954846787404-841,082772984833i</v>
      </c>
      <c r="K109" s="19" t="str">
        <f t="shared" si="89"/>
        <v>124,058746482199+2232,75236060986i</v>
      </c>
      <c r="L109" s="19">
        <f t="shared" si="90"/>
        <v>3.876464359354781E-2</v>
      </c>
      <c r="M109" s="47">
        <f t="shared" si="91"/>
        <v>3.767304557084461E-2</v>
      </c>
      <c r="N109" s="58">
        <f t="shared" si="77"/>
        <v>155</v>
      </c>
      <c r="O109" s="50" t="str">
        <f t="shared" si="62"/>
        <v>495,405440360104-127,997094359419i</v>
      </c>
      <c r="P109" s="50" t="str">
        <f t="shared" si="63"/>
        <v>3,7031179291311-1,27963463738613i</v>
      </c>
      <c r="Q109" s="48" t="str">
        <f t="shared" si="78"/>
        <v>315,258719570196+4998,69442435335i</v>
      </c>
      <c r="R109" s="48" t="str">
        <f t="shared" si="79"/>
        <v>1138,99216059436+4998,69442435335i</v>
      </c>
      <c r="S109" s="50">
        <f t="shared" si="80"/>
        <v>4.5575396791079692E-2</v>
      </c>
      <c r="T109" s="21" t="str">
        <f t="shared" si="92"/>
        <v>149,492185946284-1396,16714582218i</v>
      </c>
      <c r="U109" s="21" t="str">
        <f t="shared" si="93"/>
        <v>61,4954846787404-841,082772984833i</v>
      </c>
      <c r="V109" s="21" t="str">
        <f t="shared" si="94"/>
        <v>139,562704797869+2705,57131952464i</v>
      </c>
      <c r="W109" s="21">
        <f t="shared" si="95"/>
        <v>3.0157291036685741E-2</v>
      </c>
      <c r="X109" s="51">
        <f t="shared" si="96"/>
        <v>4.5575396791079692E-2</v>
      </c>
      <c r="Y109" s="59">
        <f t="shared" si="81"/>
        <v>155</v>
      </c>
      <c r="Z109" s="23" t="str">
        <f t="shared" si="69"/>
        <v>642,879953787914-353,955898195162i</v>
      </c>
      <c r="AA109" s="23" t="str">
        <f t="shared" si="70"/>
        <v>5,19523270220931-3,45978769558i</v>
      </c>
      <c r="AB109" s="22" t="str">
        <f t="shared" si="82"/>
        <v>467,076322641543+8635,23697401529i</v>
      </c>
      <c r="AC109" s="22" t="str">
        <f t="shared" si="83"/>
        <v>1290,8097636657+8635,23697401529i</v>
      </c>
      <c r="AD109" s="23">
        <f t="shared" si="84"/>
        <v>1.8994660004039376E-2</v>
      </c>
      <c r="AE109" s="23" t="str">
        <f t="shared" si="97"/>
        <v>237,340265945784-1103,74577158847i</v>
      </c>
      <c r="AF109" s="23" t="str">
        <f t="shared" si="98"/>
        <v>126,450776749147-764,08835260647i</v>
      </c>
      <c r="AG109" s="23" t="str">
        <f t="shared" si="99"/>
        <v>334,630030400156+1975,90463011771i</v>
      </c>
      <c r="AH109" s="23">
        <f t="shared" si="100"/>
        <v>0.12356769409875756</v>
      </c>
      <c r="AI109" s="45">
        <f t="shared" si="85"/>
        <v>0.12356769409875756</v>
      </c>
      <c r="AJ109" s="61">
        <f t="shared" si="86"/>
        <v>155</v>
      </c>
    </row>
    <row r="110" spans="2:36">
      <c r="B110">
        <v>160</v>
      </c>
      <c r="C110" s="3">
        <f t="shared" si="75"/>
        <v>1005.3096491487338</v>
      </c>
      <c r="D110" s="19" t="str">
        <f t="shared" si="53"/>
        <v>493,745926034545-125,454405027985i</v>
      </c>
      <c r="E110" s="19" t="str">
        <f t="shared" si="54"/>
        <v>3,80500825929036-1,2952485411442i</v>
      </c>
      <c r="F110" s="18" t="str">
        <f t="shared" si="55"/>
        <v>313,320333510028+5759,92875988995i</v>
      </c>
      <c r="G110" s="18" t="str">
        <f t="shared" si="56"/>
        <v>1137,05377453419+5759,92875988995i</v>
      </c>
      <c r="H110" s="19">
        <f t="shared" si="76"/>
        <v>3.4660083308477363E-2</v>
      </c>
      <c r="I110" s="19" t="str">
        <f t="shared" si="87"/>
        <v>145,549783370846-1352,17356401094i</v>
      </c>
      <c r="J110" s="19" t="str">
        <f t="shared" si="88"/>
        <v>59,9706331326652-811,624135420155i</v>
      </c>
      <c r="K110" s="19" t="str">
        <f t="shared" si="89"/>
        <v>123,534970689348+2361,36697022597i</v>
      </c>
      <c r="L110" s="19">
        <f t="shared" si="90"/>
        <v>3.471428909443508E-2</v>
      </c>
      <c r="M110" s="47">
        <f t="shared" si="91"/>
        <v>3.4660083308477363E-2</v>
      </c>
      <c r="N110" s="58">
        <f t="shared" si="77"/>
        <v>160</v>
      </c>
      <c r="O110" s="50" t="str">
        <f t="shared" si="62"/>
        <v>493,745926034545-125,454405027985i</v>
      </c>
      <c r="P110" s="50" t="str">
        <f t="shared" si="63"/>
        <v>3,80500825929036-1,2952485411442i</v>
      </c>
      <c r="Q110" s="48" t="str">
        <f t="shared" si="78"/>
        <v>313,320333510028+5252,28504018787i</v>
      </c>
      <c r="R110" s="48" t="str">
        <f t="shared" si="79"/>
        <v>1137,05377453419+5252,28504018787i</v>
      </c>
      <c r="S110" s="50">
        <f t="shared" si="80"/>
        <v>4.1369352967295825E-2</v>
      </c>
      <c r="T110" s="21" t="str">
        <f t="shared" si="92"/>
        <v>145,549783370846-1352,17356401094i</v>
      </c>
      <c r="U110" s="21" t="str">
        <f t="shared" si="93"/>
        <v>59,9706331326652-811,624135420155i</v>
      </c>
      <c r="V110" s="21" t="str">
        <f t="shared" si="94"/>
        <v>139,287008090114+2849,43815362188i</v>
      </c>
      <c r="W110" s="21">
        <f t="shared" si="95"/>
        <v>2.7243128849154141E-2</v>
      </c>
      <c r="X110" s="51">
        <f t="shared" si="96"/>
        <v>4.1369352967295825E-2</v>
      </c>
      <c r="Y110" s="59">
        <f t="shared" si="81"/>
        <v>160</v>
      </c>
      <c r="Z110" s="23" t="str">
        <f t="shared" si="69"/>
        <v>638,290827084606-346,924489469495i</v>
      </c>
      <c r="AA110" s="23" t="str">
        <f t="shared" si="70"/>
        <v>5,31532958585045-3,5020034894667i</v>
      </c>
      <c r="AB110" s="22" t="str">
        <f t="shared" si="82"/>
        <v>467,01362326279+8961,59450257919i</v>
      </c>
      <c r="AC110" s="22" t="str">
        <f t="shared" si="83"/>
        <v>1290,74706428695+8961,59450257919i</v>
      </c>
      <c r="AD110" s="23">
        <f t="shared" si="84"/>
        <v>1.7662762957765032E-2</v>
      </c>
      <c r="AE110" s="23" t="str">
        <f t="shared" si="97"/>
        <v>235,751022313855-1067,38592300296i</v>
      </c>
      <c r="AF110" s="23" t="str">
        <f t="shared" si="98"/>
        <v>125,837213510109-736,801064169938i</v>
      </c>
      <c r="AG110" s="23" t="str">
        <f t="shared" si="99"/>
        <v>337,347546729973+2091,5787889647i</v>
      </c>
      <c r="AH110" s="23">
        <f t="shared" si="100"/>
        <v>0.11259445416290137</v>
      </c>
      <c r="AI110" s="45">
        <f t="shared" si="85"/>
        <v>0.11259445416290137</v>
      </c>
      <c r="AJ110" s="61">
        <f t="shared" si="86"/>
        <v>160</v>
      </c>
    </row>
    <row r="111" spans="2:36">
      <c r="B111">
        <v>165</v>
      </c>
      <c r="C111" s="3">
        <f t="shared" si="75"/>
        <v>1036.7255756846316</v>
      </c>
      <c r="D111" s="19" t="str">
        <f t="shared" si="53"/>
        <v>492,168948752848-123,038178034141i</v>
      </c>
      <c r="E111" s="19" t="str">
        <f t="shared" si="54"/>
        <v>3,90669414750428-1,31056373146521i</v>
      </c>
      <c r="F111" s="18" t="str">
        <f t="shared" si="55"/>
        <v>311,535175519733+5995,47687871614i</v>
      </c>
      <c r="G111" s="18" t="str">
        <f t="shared" si="56"/>
        <v>1135,26861654389+5995,47687871614i</v>
      </c>
      <c r="H111" s="19">
        <f t="shared" si="76"/>
        <v>3.2007363462178806E-2</v>
      </c>
      <c r="I111" s="19" t="str">
        <f t="shared" si="87"/>
        <v>141,860628697995-1310,66825366048i</v>
      </c>
      <c r="J111" s="19" t="str">
        <f t="shared" si="88"/>
        <v>58,553725066619-783,781440788624i</v>
      </c>
      <c r="K111" s="19" t="str">
        <f t="shared" si="89"/>
        <v>123,103615001086+2488,36563690895i</v>
      </c>
      <c r="L111" s="19">
        <f t="shared" si="90"/>
        <v>3.1306610035461313E-2</v>
      </c>
      <c r="M111" s="47">
        <f t="shared" si="91"/>
        <v>3.2007363462178806E-2</v>
      </c>
      <c r="N111" s="58">
        <f t="shared" si="77"/>
        <v>165</v>
      </c>
      <c r="O111" s="50" t="str">
        <f t="shared" si="62"/>
        <v>492,168948752848-123,038178034141i</v>
      </c>
      <c r="P111" s="50" t="str">
        <f t="shared" si="63"/>
        <v>3,90669414750428-1,31056373146521i</v>
      </c>
      <c r="Q111" s="48" t="str">
        <f t="shared" si="78"/>
        <v>311,535175519733+5503,21630203533i</v>
      </c>
      <c r="R111" s="48" t="str">
        <f t="shared" si="79"/>
        <v>1135,26861654389+5503,21630203533i</v>
      </c>
      <c r="S111" s="50">
        <f t="shared" si="80"/>
        <v>3.7745366198069896E-2</v>
      </c>
      <c r="T111" s="21" t="str">
        <f t="shared" si="92"/>
        <v>141,860628697995-1310,66825366048i</v>
      </c>
      <c r="U111" s="21" t="str">
        <f t="shared" si="93"/>
        <v>58,553725066619-783,781440788624i</v>
      </c>
      <c r="V111" s="21" t="str">
        <f t="shared" si="94"/>
        <v>139,099884600472+2991,68904478598i</v>
      </c>
      <c r="W111" s="21">
        <f t="shared" si="95"/>
        <v>2.4764232748398229E-2</v>
      </c>
      <c r="X111" s="51">
        <f t="shared" si="96"/>
        <v>3.7745366198069896E-2</v>
      </c>
      <c r="Y111" s="59">
        <f t="shared" si="81"/>
        <v>165</v>
      </c>
      <c r="Z111" s="23" t="str">
        <f t="shared" si="69"/>
        <v>633,929943636666-340,242792512782i</v>
      </c>
      <c r="AA111" s="23" t="str">
        <f t="shared" si="70"/>
        <v>5,43487371348898-3,54341164260664i</v>
      </c>
      <c r="AB111" s="22" t="str">
        <f t="shared" si="82"/>
        <v>467,037488070823+9286,56501740492i</v>
      </c>
      <c r="AC111" s="22" t="str">
        <f t="shared" si="83"/>
        <v>1290,77092909498+9286,56501740492i</v>
      </c>
      <c r="AD111" s="23">
        <f t="shared" si="84"/>
        <v>1.647167800320648E-2</v>
      </c>
      <c r="AE111" s="23" t="str">
        <f t="shared" si="97"/>
        <v>234,26547418379-1033,08028112228i</v>
      </c>
      <c r="AF111" s="23" t="str">
        <f t="shared" si="98"/>
        <v>125,290121180835-711,008946826259i</v>
      </c>
      <c r="AG111" s="23" t="str">
        <f t="shared" si="99"/>
        <v>340,079879937775+2205,75777671884i</v>
      </c>
      <c r="AH111" s="23">
        <f t="shared" si="100"/>
        <v>0.10316551185854606</v>
      </c>
      <c r="AI111" s="45">
        <f t="shared" si="85"/>
        <v>0.10316551185854606</v>
      </c>
      <c r="AJ111" s="61">
        <f t="shared" si="86"/>
        <v>165</v>
      </c>
    </row>
    <row r="112" spans="2:36">
      <c r="B112">
        <v>170</v>
      </c>
      <c r="C112" s="3">
        <f t="shared" si="75"/>
        <v>1068.1415022205297</v>
      </c>
      <c r="D112" s="19" t="str">
        <f t="shared" si="53"/>
        <v>490,668083759487-120,738569439159i</v>
      </c>
      <c r="E112" s="19" t="str">
        <f t="shared" si="54"/>
        <v>4,00818552740271-1,32559472253663i</v>
      </c>
      <c r="F112" s="18" t="str">
        <f t="shared" si="55"/>
        <v>309,890789775788+6229,50221766193i</v>
      </c>
      <c r="G112" s="18" t="str">
        <f t="shared" si="56"/>
        <v>1133,62423079995+6229,50221766193i</v>
      </c>
      <c r="H112" s="19">
        <f t="shared" si="76"/>
        <v>2.965872179298068E-2</v>
      </c>
      <c r="I112" s="19" t="str">
        <f t="shared" si="87"/>
        <v>138,403483230611-1271,43744972103i</v>
      </c>
      <c r="J112" s="19" t="str">
        <f t="shared" si="88"/>
        <v>57,2357172096433-757,413908165845i</v>
      </c>
      <c r="K112" s="19" t="str">
        <f t="shared" si="89"/>
        <v>122,756336651798+2613,88914158317i</v>
      </c>
      <c r="L112" s="19">
        <f t="shared" si="90"/>
        <v>2.8411102842136549E-2</v>
      </c>
      <c r="M112" s="47">
        <f t="shared" si="91"/>
        <v>2.965872179298068E-2</v>
      </c>
      <c r="N112" s="58">
        <f t="shared" si="77"/>
        <v>170</v>
      </c>
      <c r="O112" s="50" t="str">
        <f t="shared" si="62"/>
        <v>490,668083759487-120,738569439159i</v>
      </c>
      <c r="P112" s="50" t="str">
        <f t="shared" si="63"/>
        <v>4,00818552740271-1,32559472253663i</v>
      </c>
      <c r="Q112" s="48" t="str">
        <f t="shared" si="78"/>
        <v>309,890789775788+5751,71989323644i</v>
      </c>
      <c r="R112" s="48" t="str">
        <f t="shared" si="79"/>
        <v>1133,62423079995+5751,71989323644i</v>
      </c>
      <c r="S112" s="50">
        <f t="shared" si="80"/>
        <v>3.4598837629881585E-2</v>
      </c>
      <c r="T112" s="21" t="str">
        <f t="shared" si="92"/>
        <v>138,403483230611-1271,43744972103i</v>
      </c>
      <c r="U112" s="21" t="str">
        <f t="shared" si="93"/>
        <v>57,2357172096433-757,413908165845i</v>
      </c>
      <c r="V112" s="21" t="str">
        <f t="shared" si="94"/>
        <v>138,993165157308+3132,46477394131i</v>
      </c>
      <c r="W112" s="21">
        <f t="shared" si="95"/>
        <v>2.263657248619233E-2</v>
      </c>
      <c r="X112" s="51">
        <f t="shared" si="96"/>
        <v>3.4598837629881585E-2</v>
      </c>
      <c r="Y112" s="59">
        <f t="shared" si="81"/>
        <v>170</v>
      </c>
      <c r="Z112" s="23" t="str">
        <f t="shared" si="69"/>
        <v>629,779536789902-333,883585455718i</v>
      </c>
      <c r="AA112" s="23" t="str">
        <f t="shared" si="70"/>
        <v>5,55389194298684-3,5840513974569i</v>
      </c>
      <c r="AB112" s="22" t="str">
        <f t="shared" si="82"/>
        <v>467,143756381806+9610,26883634993i</v>
      </c>
      <c r="AC112" s="22" t="str">
        <f t="shared" si="83"/>
        <v>1290,87719740597+9610,26883634993i</v>
      </c>
      <c r="AD112" s="23">
        <f t="shared" si="84"/>
        <v>1.5401879650364103E-2</v>
      </c>
      <c r="AE112" s="23" t="str">
        <f t="shared" si="97"/>
        <v>232,877254569248-1000,6495950845i</v>
      </c>
      <c r="AF112" s="23" t="str">
        <f t="shared" si="98"/>
        <v>124,806098367583-686,580848413639i</v>
      </c>
      <c r="AG112" s="23" t="str">
        <f t="shared" si="99"/>
        <v>342,825959561354+2318,57274554192i</v>
      </c>
      <c r="AH112" s="23">
        <f t="shared" si="100"/>
        <v>9.499782283286029E-2</v>
      </c>
      <c r="AI112" s="45">
        <f t="shared" si="85"/>
        <v>9.499782283286029E-2</v>
      </c>
      <c r="AJ112" s="61">
        <f t="shared" si="86"/>
        <v>170</v>
      </c>
    </row>
    <row r="113" spans="2:36">
      <c r="B113">
        <v>175</v>
      </c>
      <c r="C113" s="3">
        <f t="shared" si="75"/>
        <v>1099.5574287564275</v>
      </c>
      <c r="D113" s="19" t="str">
        <f t="shared" si="53"/>
        <v>489,237576611451-118,546762349679i</v>
      </c>
      <c r="E113" s="19" t="str">
        <f t="shared" si="54"/>
        <v>4,10949157433562-1,34035492061081i</v>
      </c>
      <c r="F113" s="18" t="str">
        <f t="shared" si="55"/>
        <v>308,376071045888+6462,13273650782i</v>
      </c>
      <c r="G113" s="18" t="str">
        <f t="shared" si="56"/>
        <v>1132,10951207005+6462,13273650782i</v>
      </c>
      <c r="H113" s="19">
        <f t="shared" si="76"/>
        <v>2.7568615802905372E-2</v>
      </c>
      <c r="I113" s="19" t="str">
        <f t="shared" si="87"/>
        <v>135,159373155557-1234,2913427255i</v>
      </c>
      <c r="J113" s="19" t="str">
        <f t="shared" si="88"/>
        <v>56,0085574786688-732,396615976713i</v>
      </c>
      <c r="K113" s="19" t="str">
        <f t="shared" si="89"/>
        <v>122,485732912163+2738,06240582375i</v>
      </c>
      <c r="L113" s="19">
        <f t="shared" si="90"/>
        <v>2.5928777956829352E-2</v>
      </c>
      <c r="M113" s="47">
        <f t="shared" si="91"/>
        <v>2.7568615802905372E-2</v>
      </c>
      <c r="N113" s="58">
        <f t="shared" si="77"/>
        <v>175</v>
      </c>
      <c r="O113" s="50" t="str">
        <f t="shared" si="62"/>
        <v>489,237576611451-118,546762349679i</v>
      </c>
      <c r="P113" s="50" t="str">
        <f t="shared" si="63"/>
        <v>4,10949157433562-1,34035492061081i</v>
      </c>
      <c r="Q113" s="48" t="str">
        <f t="shared" si="78"/>
        <v>308,376071045888+5998,00133563735i</v>
      </c>
      <c r="R113" s="48" t="str">
        <f t="shared" si="79"/>
        <v>1132,10951207005+5998,00133563735i</v>
      </c>
      <c r="S113" s="50">
        <f t="shared" si="80"/>
        <v>3.1847816743266977E-2</v>
      </c>
      <c r="T113" s="21" t="str">
        <f t="shared" si="92"/>
        <v>135,159373155557-1234,2913427255i</v>
      </c>
      <c r="U113" s="21" t="str">
        <f t="shared" si="93"/>
        <v>56,0085574786688-732,396615976713i</v>
      </c>
      <c r="V113" s="21" t="str">
        <f t="shared" si="94"/>
        <v>138,959607949276+3271,89026266302i</v>
      </c>
      <c r="W113" s="21">
        <f t="shared" si="95"/>
        <v>2.0795539963937459E-2</v>
      </c>
      <c r="X113" s="51">
        <f t="shared" si="96"/>
        <v>3.1847816743266977E-2</v>
      </c>
      <c r="Y113" s="59">
        <f t="shared" si="81"/>
        <v>175</v>
      </c>
      <c r="Z113" s="23" t="str">
        <f t="shared" si="69"/>
        <v>625,823693534302-327,822486561948i</v>
      </c>
      <c r="AA113" s="23" t="str">
        <f t="shared" si="70"/>
        <v>5,67240908202104-3,62395900091602i</v>
      </c>
      <c r="AB113" s="22" t="str">
        <f t="shared" si="82"/>
        <v>467,328674790045+9932,81260530582i</v>
      </c>
      <c r="AC113" s="22" t="str">
        <f t="shared" si="83"/>
        <v>1291,0621158142+9932,81260530582i</v>
      </c>
      <c r="AD113" s="23">
        <f t="shared" si="84"/>
        <v>1.4437155741031882E-2</v>
      </c>
      <c r="AE113" s="23" t="str">
        <f t="shared" si="97"/>
        <v>231,580551500058-969,934995798483i</v>
      </c>
      <c r="AF113" s="23" t="str">
        <f t="shared" si="98"/>
        <v>124,382062335282-663,400535051443i</v>
      </c>
      <c r="AG113" s="23" t="str">
        <f t="shared" si="99"/>
        <v>345,584863590235+2430,13992931457i</v>
      </c>
      <c r="AH113" s="23">
        <f t="shared" si="100"/>
        <v>8.7870368294935997E-2</v>
      </c>
      <c r="AI113" s="45">
        <f t="shared" si="85"/>
        <v>8.7870368294935997E-2</v>
      </c>
      <c r="AJ113" s="61">
        <f t="shared" si="86"/>
        <v>175</v>
      </c>
    </row>
    <row r="114" spans="2:36">
      <c r="B114">
        <v>180</v>
      </c>
      <c r="C114" s="3">
        <f t="shared" si="75"/>
        <v>1130.9733552923256</v>
      </c>
      <c r="D114" s="19" t="str">
        <f t="shared" si="53"/>
        <v>487,872256475792-116,454834073159i</v>
      </c>
      <c r="E114" s="19" t="str">
        <f t="shared" si="54"/>
        <v>4,21062078310643-1,35485673758269i</v>
      </c>
      <c r="F114" s="18" t="str">
        <f t="shared" si="55"/>
        <v>306,981091347063+6693,48245668439i</v>
      </c>
      <c r="G114" s="18" t="str">
        <f t="shared" si="56"/>
        <v>1130,71453237122+6693,48245668439i</v>
      </c>
      <c r="H114" s="19">
        <f t="shared" si="76"/>
        <v>2.5699794678911925E-2</v>
      </c>
      <c r="I114" s="19" t="str">
        <f t="shared" si="87"/>
        <v>132,111298904181-1199,06079834145i</v>
      </c>
      <c r="J114" s="19" t="str">
        <f t="shared" si="88"/>
        <v>54,8650558365565-708,618320047511i</v>
      </c>
      <c r="K114" s="19" t="str">
        <f t="shared" si="89"/>
        <v>122,285217028499+2860,99667380439i</v>
      </c>
      <c r="L114" s="19">
        <f t="shared" si="90"/>
        <v>2.3783482087174956E-2</v>
      </c>
      <c r="M114" s="47">
        <f t="shared" si="91"/>
        <v>2.5699794678911925E-2</v>
      </c>
      <c r="N114" s="58">
        <f t="shared" si="77"/>
        <v>180</v>
      </c>
      <c r="O114" s="50" t="str">
        <f t="shared" si="62"/>
        <v>487,872256475792-116,454834073159i</v>
      </c>
      <c r="P114" s="50" t="str">
        <f t="shared" si="63"/>
        <v>4,21062078310643-1,35485673758269i</v>
      </c>
      <c r="Q114" s="48" t="str">
        <f t="shared" si="78"/>
        <v>306,981091347063+6242,24359472699i</v>
      </c>
      <c r="R114" s="48" t="str">
        <f t="shared" si="79"/>
        <v>1130,71453237122+6242,24359472699i</v>
      </c>
      <c r="S114" s="50">
        <f t="shared" si="80"/>
        <v>2.942735361189408E-2</v>
      </c>
      <c r="T114" s="21" t="str">
        <f t="shared" si="92"/>
        <v>132,111298904181-1199,06079834145i</v>
      </c>
      <c r="U114" s="21" t="str">
        <f t="shared" si="93"/>
        <v>54,8650558365565-708,618320047511i</v>
      </c>
      <c r="V114" s="21" t="str">
        <f t="shared" si="94"/>
        <v>138,992775723877+3410,07675512478i</v>
      </c>
      <c r="W114" s="21">
        <f t="shared" si="95"/>
        <v>1.9190802716173572E-2</v>
      </c>
      <c r="X114" s="51">
        <f t="shared" si="96"/>
        <v>2.942735361189408E-2</v>
      </c>
      <c r="Y114" s="59">
        <f t="shared" si="81"/>
        <v>180</v>
      </c>
      <c r="Z114" s="23" t="str">
        <f t="shared" si="69"/>
        <v>622,048114741998-322,037586867303i</v>
      </c>
      <c r="AA114" s="23" t="str">
        <f t="shared" si="70"/>
        <v>5,79044809825409-3,66316801140779i</v>
      </c>
      <c r="AB114" s="22" t="str">
        <f t="shared" si="82"/>
        <v>467,588853362516+10254,2911893884i</v>
      </c>
      <c r="AC114" s="22" t="str">
        <f t="shared" si="83"/>
        <v>1291,32229438667+10254,2911893884i</v>
      </c>
      <c r="AD114" s="23">
        <f t="shared" si="84"/>
        <v>1.3563949126074393E-2</v>
      </c>
      <c r="AE114" s="23" t="str">
        <f t="shared" si="97"/>
        <v>230,370049032975-940,795171292008i</v>
      </c>
      <c r="AF114" s="23" t="str">
        <f t="shared" si="98"/>
        <v>124,015215851007-641,364623166908i</v>
      </c>
      <c r="AG114" s="23" t="str">
        <f t="shared" si="99"/>
        <v>348,355802217195+2540,56271160956i</v>
      </c>
      <c r="AH114" s="23">
        <f t="shared" si="100"/>
        <v>8.1608679513502924E-2</v>
      </c>
      <c r="AI114" s="45">
        <f t="shared" si="85"/>
        <v>8.1608679513502924E-2</v>
      </c>
      <c r="AJ114" s="61">
        <f t="shared" si="86"/>
        <v>180</v>
      </c>
    </row>
    <row r="115" spans="2:36">
      <c r="B115">
        <v>185</v>
      </c>
      <c r="C115" s="3">
        <f t="shared" si="75"/>
        <v>1162.3892818282234</v>
      </c>
      <c r="D115" s="19" t="str">
        <f t="shared" si="53"/>
        <v>486,567462692809-114,455643598804i</v>
      </c>
      <c r="E115" s="19" t="str">
        <f t="shared" si="54"/>
        <v>4,31158103581395-1,36911169011438i</v>
      </c>
      <c r="F115" s="18" t="str">
        <f t="shared" si="55"/>
        <v>305,696952571646+6923,65332062251i</v>
      </c>
      <c r="G115" s="18" t="str">
        <f t="shared" si="56"/>
        <v>1129,43039359581+6923,65332062251i</v>
      </c>
      <c r="H115" s="19">
        <f t="shared" si="76"/>
        <v>2.4021544640652426E-2</v>
      </c>
      <c r="I115" s="19" t="str">
        <f t="shared" si="87"/>
        <v>129,243987942799-1165,59460332532i</v>
      </c>
      <c r="J115" s="19" t="str">
        <f t="shared" si="88"/>
        <v>53,7987747321267-685,979622878536i</v>
      </c>
      <c r="K115" s="19" t="str">
        <f t="shared" si="89"/>
        <v>122,148913112962+2982,7913430248i</v>
      </c>
      <c r="L115" s="19">
        <f t="shared" si="90"/>
        <v>2.1915871883362747E-2</v>
      </c>
      <c r="M115" s="47">
        <f t="shared" si="91"/>
        <v>2.4021544640652426E-2</v>
      </c>
      <c r="N115" s="58">
        <f t="shared" si="77"/>
        <v>185</v>
      </c>
      <c r="O115" s="50" t="str">
        <f t="shared" si="62"/>
        <v>486,567462692809-114,455643598804i</v>
      </c>
      <c r="P115" s="50" t="str">
        <f t="shared" si="63"/>
        <v>4,31158103581395-1,36911169011438i</v>
      </c>
      <c r="Q115" s="48" t="str">
        <f t="shared" si="78"/>
        <v>305,696952571646+6484,61010358288i</v>
      </c>
      <c r="R115" s="48" t="str">
        <f t="shared" si="79"/>
        <v>1129,43039359581+6484,61010358288i</v>
      </c>
      <c r="S115" s="50">
        <f t="shared" si="80"/>
        <v>2.7285425771113148E-2</v>
      </c>
      <c r="T115" s="21" t="str">
        <f t="shared" si="92"/>
        <v>129,243987942799-1165,59460332532i</v>
      </c>
      <c r="U115" s="21" t="str">
        <f t="shared" si="93"/>
        <v>53,7987747321267-685,979622878536i</v>
      </c>
      <c r="V115" s="21" t="str">
        <f t="shared" si="94"/>
        <v>139,086931780463+3547,12364882631i</v>
      </c>
      <c r="W115" s="21">
        <f t="shared" si="95"/>
        <v>1.7782677698687577E-2</v>
      </c>
      <c r="X115" s="51">
        <f t="shared" si="96"/>
        <v>2.7285425771113148E-2</v>
      </c>
      <c r="Y115" s="59">
        <f t="shared" si="81"/>
        <v>185</v>
      </c>
      <c r="Z115" s="23" t="str">
        <f t="shared" si="69"/>
        <v>618,439912089225-316,509139025926i</v>
      </c>
      <c r="AA115" s="23" t="str">
        <f t="shared" si="70"/>
        <v>5,90803030275992-3,70170956688722i</v>
      </c>
      <c r="AB115" s="22" t="str">
        <f t="shared" si="82"/>
        <v>467,921227531018+10574,7892578986i</v>
      </c>
      <c r="AC115" s="22" t="str">
        <f t="shared" si="83"/>
        <v>1291,65466855518+10574,7892578986i</v>
      </c>
      <c r="AD115" s="23">
        <f t="shared" si="84"/>
        <v>1.2770847939723273E-2</v>
      </c>
      <c r="AE115" s="23" t="str">
        <f t="shared" si="97"/>
        <v>229,240875699501-913,103999684674i</v>
      </c>
      <c r="AF115" s="23" t="str">
        <f t="shared" si="98"/>
        <v>123,703018223731-620,380846625956i</v>
      </c>
      <c r="AG115" s="23" t="str">
        <f t="shared" si="99"/>
        <v>351,138103685961+2649,93335856097i</v>
      </c>
      <c r="AH115" s="23">
        <f t="shared" si="100"/>
        <v>7.6073620778177253E-2</v>
      </c>
      <c r="AI115" s="45">
        <f t="shared" si="85"/>
        <v>7.6073620778177253E-2</v>
      </c>
      <c r="AJ115" s="61">
        <f t="shared" si="86"/>
        <v>185</v>
      </c>
    </row>
    <row r="116" spans="2:36">
      <c r="B116">
        <v>190</v>
      </c>
      <c r="C116" s="3">
        <f t="shared" si="75"/>
        <v>1193.8052083641214</v>
      </c>
      <c r="D116" s="19" t="str">
        <f t="shared" si="53"/>
        <v>485,31898227796-112,542735838713i</v>
      </c>
      <c r="E116" s="19" t="str">
        <f t="shared" si="54"/>
        <v>4,41237966129242-1,38313048648435i</v>
      </c>
      <c r="F116" s="18" t="str">
        <f t="shared" si="55"/>
        <v>304,515660667454+7152,73676038831i</v>
      </c>
      <c r="G116" s="18" t="str">
        <f t="shared" si="56"/>
        <v>1128,24910169161+7152,73676038831i</v>
      </c>
      <c r="H116" s="19">
        <f t="shared" si="76"/>
        <v>2.2508353091119315E-2</v>
      </c>
      <c r="I116" s="19" t="str">
        <f t="shared" si="87"/>
        <v>126,543683619303-1133,75714167631i</v>
      </c>
      <c r="J116" s="19" t="str">
        <f t="shared" si="88"/>
        <v>52,8039357584208-664,391429805382i</v>
      </c>
      <c r="K116" s="19" t="str">
        <f t="shared" si="89"/>
        <v>122,071566714093+3103,5355081494i</v>
      </c>
      <c r="L116" s="19">
        <f t="shared" si="90"/>
        <v>2.0279157220289501E-2</v>
      </c>
      <c r="M116" s="47">
        <f t="shared" si="91"/>
        <v>2.2508353091119315E-2</v>
      </c>
      <c r="N116" s="58">
        <f t="shared" si="77"/>
        <v>190</v>
      </c>
      <c r="O116" s="50" t="str">
        <f t="shared" si="62"/>
        <v>485,31898227796-112,542735838713i</v>
      </c>
      <c r="P116" s="50" t="str">
        <f t="shared" si="63"/>
        <v>4,41237966129242-1,38313048648435i</v>
      </c>
      <c r="Q116" s="48" t="str">
        <f t="shared" si="78"/>
        <v>304,515660667454+6725,24731221814i</v>
      </c>
      <c r="R116" s="48" t="str">
        <f t="shared" si="79"/>
        <v>1128,24910169161+6725,24731221814i</v>
      </c>
      <c r="S116" s="50">
        <f t="shared" si="80"/>
        <v>2.5379958941409431E-2</v>
      </c>
      <c r="T116" s="21" t="str">
        <f t="shared" si="92"/>
        <v>126,543683619303-1133,75714167631i</v>
      </c>
      <c r="U116" s="21" t="str">
        <f t="shared" si="93"/>
        <v>52,8039357584208-664,391429805382i</v>
      </c>
      <c r="V116" s="21" t="str">
        <f t="shared" si="94"/>
        <v>139,236951510296+3683,12003843204i</v>
      </c>
      <c r="W116" s="21">
        <f t="shared" si="95"/>
        <v>1.6539534432065461E-2</v>
      </c>
      <c r="X116" s="51">
        <f t="shared" si="96"/>
        <v>2.5379958941409431E-2</v>
      </c>
      <c r="Y116" s="59">
        <f t="shared" si="81"/>
        <v>190</v>
      </c>
      <c r="Z116" s="23" t="str">
        <f t="shared" si="69"/>
        <v>614,987435227711-311,219292504206i</v>
      </c>
      <c r="AA116" s="23" t="str">
        <f t="shared" si="70"/>
        <v>6,02517551073412-3,73961261965759i</v>
      </c>
      <c r="AB116" s="22" t="str">
        <f t="shared" si="82"/>
        <v>468,323024832945+10894,3826194153i</v>
      </c>
      <c r="AC116" s="22" t="str">
        <f t="shared" si="83"/>
        <v>1292,0564658571+10894,3826194153i</v>
      </c>
      <c r="AD116" s="23">
        <f t="shared" si="84"/>
        <v>1.2048187187984838E-2</v>
      </c>
      <c r="AE116" s="23" t="str">
        <f t="shared" si="97"/>
        <v>228,188559319354-886,748555516197i</v>
      </c>
      <c r="AF116" s="23" t="str">
        <f t="shared" si="98"/>
        <v>123,443159937637-600,366597257622i</v>
      </c>
      <c r="AG116" s="23" t="str">
        <f t="shared" si="99"/>
        <v>353,931201942637+2758,33447833977i</v>
      </c>
      <c r="AH116" s="23">
        <f t="shared" si="100"/>
        <v>7.1153167983647347E-2</v>
      </c>
      <c r="AI116" s="45">
        <f t="shared" si="85"/>
        <v>7.1153167983647347E-2</v>
      </c>
      <c r="AJ116" s="61">
        <f t="shared" si="86"/>
        <v>190</v>
      </c>
    </row>
    <row r="117" spans="2:36">
      <c r="B117">
        <v>195</v>
      </c>
      <c r="C117" s="3">
        <f t="shared" si="75"/>
        <v>1225.2211349000193</v>
      </c>
      <c r="D117" s="19" t="str">
        <f t="shared" si="53"/>
        <v>484,122996493275-110,710259765181i</v>
      </c>
      <c r="E117" s="19" t="str">
        <f t="shared" si="54"/>
        <v>4,51302348738333-1,39692310296229i</v>
      </c>
      <c r="F117" s="18" t="str">
        <f t="shared" si="55"/>
        <v>303,430017795259+7380,81502739913i</v>
      </c>
      <c r="G117" s="18" t="str">
        <f t="shared" si="56"/>
        <v>1127,16345881942+7380,81502739913i</v>
      </c>
      <c r="H117" s="19">
        <f t="shared" si="76"/>
        <v>2.1138881206959503E-2</v>
      </c>
      <c r="I117" s="19" t="str">
        <f t="shared" si="87"/>
        <v>123,997964088366-1103,42642440194i</v>
      </c>
      <c r="J117" s="19" t="str">
        <f t="shared" si="88"/>
        <v>51,8753398087147-643,773640854585i</v>
      </c>
      <c r="K117" s="19" t="str">
        <f t="shared" si="89"/>
        <v>122,048468424611+3223,30926915163i</v>
      </c>
      <c r="L117" s="19">
        <f t="shared" si="90"/>
        <v>1.8836046987385391E-2</v>
      </c>
      <c r="M117" s="47">
        <f t="shared" si="91"/>
        <v>2.1138881206959503E-2</v>
      </c>
      <c r="N117" s="58">
        <f t="shared" si="77"/>
        <v>195</v>
      </c>
      <c r="O117" s="50" t="str">
        <f t="shared" si="62"/>
        <v>484,122996493275-110,710259765181i</v>
      </c>
      <c r="P117" s="50" t="str">
        <f t="shared" si="63"/>
        <v>4,51302348738333-1,39692310296229i</v>
      </c>
      <c r="Q117" s="48" t="str">
        <f t="shared" si="78"/>
        <v>303,430017795259+6964,28684713075i</v>
      </c>
      <c r="R117" s="48" t="str">
        <f t="shared" si="79"/>
        <v>1127,16345881942+6964,28684713075i</v>
      </c>
      <c r="S117" s="50">
        <f t="shared" si="80"/>
        <v>2.3676619160102441E-2</v>
      </c>
      <c r="T117" s="21" t="str">
        <f t="shared" si="92"/>
        <v>123,997964088366-1103,42642440194i</v>
      </c>
      <c r="U117" s="21" t="str">
        <f t="shared" si="93"/>
        <v>51,8753398087147-643,773640854585i</v>
      </c>
      <c r="V117" s="21" t="str">
        <f t="shared" si="94"/>
        <v>139,438246859738+3818,14602391539i</v>
      </c>
      <c r="W117" s="21">
        <f t="shared" si="95"/>
        <v>1.5435907375943247E-2</v>
      </c>
      <c r="X117" s="51">
        <f t="shared" si="96"/>
        <v>2.3676619160102441E-2</v>
      </c>
      <c r="Y117" s="59">
        <f t="shared" si="81"/>
        <v>195</v>
      </c>
      <c r="Z117" s="23" t="str">
        <f t="shared" si="69"/>
        <v>611,680124036264-306,151867202294i</v>
      </c>
      <c r="AA117" s="23" t="str">
        <f t="shared" si="70"/>
        <v>6,14190218282249-3,77690414286746i</v>
      </c>
      <c r="AB117" s="22" t="str">
        <f t="shared" si="82"/>
        <v>468,791735792714+11213,1393518209i</v>
      </c>
      <c r="AC117" s="22" t="str">
        <f t="shared" si="83"/>
        <v>1292,52517681687+11213,1393518209i</v>
      </c>
      <c r="AD117" s="23">
        <f t="shared" si="84"/>
        <v>1.1387734597346211E-2</v>
      </c>
      <c r="AE117" s="23" t="str">
        <f t="shared" si="97"/>
        <v>227,208987279552-861,627422445578i</v>
      </c>
      <c r="AF117" s="23" t="str">
        <f t="shared" si="98"/>
        <v>123,233540372575-581,247689719592i</v>
      </c>
      <c r="AG117" s="23" t="str">
        <f t="shared" si="99"/>
        <v>356,734625841969+2865,84025628825i</v>
      </c>
      <c r="AH117" s="23">
        <f t="shared" si="100"/>
        <v>6.6756316119038539E-2</v>
      </c>
      <c r="AI117" s="45">
        <f t="shared" si="85"/>
        <v>6.6756316119038539E-2</v>
      </c>
      <c r="AJ117" s="61">
        <f t="shared" si="86"/>
        <v>195</v>
      </c>
    </row>
    <row r="118" spans="2:36">
      <c r="B118">
        <v>200</v>
      </c>
      <c r="C118" s="3">
        <f t="shared" si="75"/>
        <v>1256.6370614359173</v>
      </c>
      <c r="D118" s="19" t="str">
        <f t="shared" si="53"/>
        <v>482,976034977307-108,952898129126i</v>
      </c>
      <c r="E118" s="19" t="str">
        <f t="shared" si="54"/>
        <v>4,61351888706328-1,41049885120761i</v>
      </c>
      <c r="F118" s="18" t="str">
        <f t="shared" si="55"/>
        <v>302,433529549144+7607,96232471574i</v>
      </c>
      <c r="G118" s="18" t="str">
        <f t="shared" si="56"/>
        <v>1126,1669705733+7607,96232471574i</v>
      </c>
      <c r="H118" s="19">
        <f t="shared" si="76"/>
        <v>1.989516620993681E-2</v>
      </c>
      <c r="I118" s="19" t="str">
        <f t="shared" si="87"/>
        <v>121,595586443986-1074,49241152876i</v>
      </c>
      <c r="J118" s="19" t="str">
        <f t="shared" si="88"/>
        <v>51,0082985183234-624,054037291344i</v>
      </c>
      <c r="K118" s="19" t="str">
        <f t="shared" si="89"/>
        <v>122,075388379067+3342,18484476633i</v>
      </c>
      <c r="L118" s="19">
        <f t="shared" si="90"/>
        <v>1.7556525787980393E-2</v>
      </c>
      <c r="M118" s="47">
        <f t="shared" si="91"/>
        <v>1.989516620993681E-2</v>
      </c>
      <c r="N118" s="58">
        <f t="shared" si="77"/>
        <v>200</v>
      </c>
      <c r="O118" s="50" t="str">
        <f t="shared" si="62"/>
        <v>482,976034977307-108,952898129126i</v>
      </c>
      <c r="P118" s="50" t="str">
        <f t="shared" si="63"/>
        <v>4,61351888706328-1,41049885120761i</v>
      </c>
      <c r="Q118" s="48" t="str">
        <f t="shared" si="78"/>
        <v>302,433529549144+7201,84734895408i</v>
      </c>
      <c r="R118" s="48" t="str">
        <f t="shared" si="79"/>
        <v>1126,1669705733+7201,84734895408i</v>
      </c>
      <c r="S118" s="50">
        <f t="shared" si="80"/>
        <v>2.2147156612119523E-2</v>
      </c>
      <c r="T118" s="21" t="str">
        <f t="shared" si="92"/>
        <v>121,595586443986-1074,49241152876i</v>
      </c>
      <c r="U118" s="21" t="str">
        <f t="shared" si="93"/>
        <v>51,0082985183234-624,054037291344i</v>
      </c>
      <c r="V118" s="21" t="str">
        <f t="shared" si="94"/>
        <v>139,686701585182+3952,2738240112i</v>
      </c>
      <c r="W118" s="21">
        <f t="shared" si="95"/>
        <v>1.4451104896320954E-2</v>
      </c>
      <c r="X118" s="51">
        <f t="shared" si="96"/>
        <v>2.2147156612119523E-2</v>
      </c>
      <c r="Y118" s="59">
        <f t="shared" si="81"/>
        <v>200</v>
      </c>
      <c r="Z118" s="23" t="str">
        <f t="shared" si="69"/>
        <v>608,508381774366-301,292159101445i</v>
      </c>
      <c r="AA118" s="23" t="str">
        <f t="shared" si="70"/>
        <v>6,2582275498389-3,81360931273795i</v>
      </c>
      <c r="AB118" s="22" t="str">
        <f t="shared" si="82"/>
        <v>469,325088351642+11531,120763106i</v>
      </c>
      <c r="AC118" s="22" t="str">
        <f t="shared" si="83"/>
        <v>1293,0585293758+11531,120763106i</v>
      </c>
      <c r="AD118" s="23">
        <f t="shared" si="84"/>
        <v>1.0782440868649878E-2</v>
      </c>
      <c r="AE118" s="23" t="str">
        <f t="shared" si="97"/>
        <v>226,29837152125-837,649258732344i</v>
      </c>
      <c r="AF118" s="23" t="str">
        <f t="shared" si="98"/>
        <v>123,072248185106-562,957311462221i</v>
      </c>
      <c r="AG118" s="23" t="str">
        <f t="shared" si="99"/>
        <v>359,54798969673+2972,51750495608i</v>
      </c>
      <c r="AH118" s="23">
        <f t="shared" si="100"/>
        <v>6.2808515848643665E-2</v>
      </c>
      <c r="AI118" s="45">
        <f t="shared" si="85"/>
        <v>6.2808515848643665E-2</v>
      </c>
      <c r="AJ118" s="61">
        <f t="shared" si="86"/>
        <v>200</v>
      </c>
    </row>
    <row r="119" spans="2:36">
      <c r="B119">
        <v>205</v>
      </c>
      <c r="C119" s="3">
        <f t="shared" si="75"/>
        <v>1288.0529879718151</v>
      </c>
      <c r="D119" s="19" t="str">
        <f t="shared" si="53"/>
        <v>481,874936205306-107,265806877604i</v>
      </c>
      <c r="E119" s="19" t="str">
        <f t="shared" si="54"/>
        <v>4,71387181928529-1,423866437943i</v>
      </c>
      <c r="F119" s="18" t="str">
        <f t="shared" si="55"/>
        <v>301,520324852584+7834,24577535694i</v>
      </c>
      <c r="G119" s="18" t="str">
        <f t="shared" si="56"/>
        <v>1125,25376587674+7834,24577535694i</v>
      </c>
      <c r="H119" s="19">
        <f t="shared" si="76"/>
        <v>1.8761996449519147E-2</v>
      </c>
      <c r="I119" s="19" t="str">
        <f t="shared" si="87"/>
        <v>119,326352068416-1046,85557688869i</v>
      </c>
      <c r="J119" s="19" t="str">
        <f t="shared" si="88"/>
        <v>50,1985751840599-605,167329819931i</v>
      </c>
      <c r="K119" s="19" t="str">
        <f t="shared" si="89"/>
        <v>122,148519887352+3460,22752428918i</v>
      </c>
      <c r="L119" s="19">
        <f t="shared" si="90"/>
        <v>1.6416213747331487E-2</v>
      </c>
      <c r="M119" s="47">
        <f t="shared" si="91"/>
        <v>1.8761996449519147E-2</v>
      </c>
      <c r="N119" s="58">
        <f t="shared" si="77"/>
        <v>205</v>
      </c>
      <c r="O119" s="50" t="str">
        <f t="shared" si="62"/>
        <v>481,874936205306-107,265806877604i</v>
      </c>
      <c r="P119" s="50" t="str">
        <f t="shared" si="63"/>
        <v>4,71387181928529-1,423866437943i</v>
      </c>
      <c r="Q119" s="48" t="str">
        <f t="shared" si="78"/>
        <v>301,520324852584+7438,03604290654i</v>
      </c>
      <c r="R119" s="48" t="str">
        <f t="shared" si="79"/>
        <v>1125,25376587674+7438,03604290654i</v>
      </c>
      <c r="S119" s="50">
        <f t="shared" si="80"/>
        <v>2.0768149221398247E-2</v>
      </c>
      <c r="T119" s="21" t="str">
        <f t="shared" si="92"/>
        <v>119,326352068416-1046,85557688869i</v>
      </c>
      <c r="U119" s="21" t="str">
        <f t="shared" si="93"/>
        <v>50,1985751840599-605,167329819931i</v>
      </c>
      <c r="V119" s="21" t="str">
        <f t="shared" si="94"/>
        <v>139,978615559137+4085,56872801518i</v>
      </c>
      <c r="W119" s="21">
        <f t="shared" si="95"/>
        <v>1.3568171144817343E-2</v>
      </c>
      <c r="X119" s="51">
        <f t="shared" si="96"/>
        <v>2.0768149221398247E-2</v>
      </c>
      <c r="Y119" s="59">
        <f t="shared" si="81"/>
        <v>205</v>
      </c>
      <c r="Z119" s="23" t="str">
        <f t="shared" si="69"/>
        <v>605,463465740951-296,626772732651i</v>
      </c>
      <c r="AA119" s="23" t="str">
        <f t="shared" si="70"/>
        <v>6,37416772318859-3,84975166990421i</v>
      </c>
      <c r="AB119" s="22" t="str">
        <f t="shared" si="82"/>
        <v>469,921025348745+11848,3822118117i</v>
      </c>
      <c r="AC119" s="22" t="str">
        <f t="shared" si="83"/>
        <v>1293,6544663729+11848,3822118117i</v>
      </c>
      <c r="AD119" s="23">
        <f t="shared" si="84"/>
        <v>1.0226239608882248E-2</v>
      </c>
      <c r="AE119" s="23" t="str">
        <f t="shared" si="97"/>
        <v>225,453217593846-814,731572365832i</v>
      </c>
      <c r="AF119" s="23" t="str">
        <f t="shared" si="98"/>
        <v>122,957543989533-545,435126204716i</v>
      </c>
      <c r="AG119" s="23" t="str">
        <f t="shared" si="99"/>
        <v>362,370984989739+3078,42656062404i</v>
      </c>
      <c r="AH119" s="23">
        <f t="shared" si="100"/>
        <v>5.9248220109059613E-2</v>
      </c>
      <c r="AI119" s="45">
        <f t="shared" si="85"/>
        <v>5.9248220109059613E-2</v>
      </c>
      <c r="AJ119" s="61">
        <f t="shared" si="86"/>
        <v>205</v>
      </c>
    </row>
    <row r="120" spans="2:36">
      <c r="B120">
        <v>210</v>
      </c>
      <c r="C120" s="3">
        <f t="shared" si="75"/>
        <v>1319.4689145077132</v>
      </c>
      <c r="D120" s="19" t="str">
        <f t="shared" si="53"/>
        <v>480,816813275486-105,644562731915i</v>
      </c>
      <c r="E120" s="19" t="str">
        <f t="shared" si="54"/>
        <v>4,8140878652523-1,4370340179545i</v>
      </c>
      <c r="F120" s="18" t="str">
        <f t="shared" si="55"/>
        <v>300,685086565803+8059,72625374982i</v>
      </c>
      <c r="G120" s="18" t="str">
        <f t="shared" si="56"/>
        <v>1124,41852758996+8059,72625374982i</v>
      </c>
      <c r="H120" s="19">
        <f t="shared" si="76"/>
        <v>1.7726417774558856E-2</v>
      </c>
      <c r="I120" s="19" t="str">
        <f t="shared" si="87"/>
        <v>117,180989912457-1020,42567557176i</v>
      </c>
      <c r="J120" s="19" t="str">
        <f t="shared" si="88"/>
        <v>49,4423336763326-587,054341660392i</v>
      </c>
      <c r="K120" s="19" t="str">
        <f t="shared" si="89"/>
        <v>122,264430764639+3577,49648450016i</v>
      </c>
      <c r="L120" s="19">
        <f t="shared" si="90"/>
        <v>1.5395141457558159E-2</v>
      </c>
      <c r="M120" s="47">
        <f t="shared" si="91"/>
        <v>1.7726417774558856E-2</v>
      </c>
      <c r="N120" s="58">
        <f t="shared" si="77"/>
        <v>210</v>
      </c>
      <c r="O120" s="50" t="str">
        <f t="shared" si="62"/>
        <v>480,816813275486-105,644562731915i</v>
      </c>
      <c r="P120" s="50" t="str">
        <f t="shared" si="63"/>
        <v>4,8140878652523-1,4370340179545i</v>
      </c>
      <c r="Q120" s="48" t="str">
        <f t="shared" si="78"/>
        <v>300,685086565803+7672,95008635776i</v>
      </c>
      <c r="R120" s="48" t="str">
        <f t="shared" si="79"/>
        <v>1124,41852758996+7672,95008635776i</v>
      </c>
      <c r="S120" s="50">
        <f t="shared" si="80"/>
        <v>1.9520039463441496E-2</v>
      </c>
      <c r="T120" s="21" t="str">
        <f t="shared" si="92"/>
        <v>117,180989912457-1020,42567557176i</v>
      </c>
      <c r="U120" s="21" t="str">
        <f t="shared" si="93"/>
        <v>49,4423336763326-587,054341660392i</v>
      </c>
      <c r="V120" s="21" t="str">
        <f t="shared" si="94"/>
        <v>140,310656699335+4218,08991270728i</v>
      </c>
      <c r="W120" s="21">
        <f t="shared" si="95"/>
        <v>1.2773102210905773E-2</v>
      </c>
      <c r="X120" s="51">
        <f t="shared" si="96"/>
        <v>1.9520039463441496E-2</v>
      </c>
      <c r="Y120" s="59">
        <f t="shared" si="81"/>
        <v>210</v>
      </c>
      <c r="Z120" s="23" t="str">
        <f t="shared" si="69"/>
        <v>602,537392661718-292,143476212109i</v>
      </c>
      <c r="AA120" s="23" t="str">
        <f t="shared" si="70"/>
        <v>6,48973779294239-3,8853532627131i</v>
      </c>
      <c r="AB120" s="22" t="str">
        <f t="shared" si="82"/>
        <v>470,577684633059+12164,973810468i</v>
      </c>
      <c r="AC120" s="22" t="str">
        <f t="shared" si="83"/>
        <v>1294,31112565722+12164,973810468i</v>
      </c>
      <c r="AD120" s="23">
        <f t="shared" si="84"/>
        <v>9.7138859084784368E-3</v>
      </c>
      <c r="AE120" s="23" t="str">
        <f t="shared" si="97"/>
        <v>224,670297233493-792,799670922965i</v>
      </c>
      <c r="AF120" s="23" t="str">
        <f t="shared" si="98"/>
        <v>122,887845033173-528,626505352728i</v>
      </c>
      <c r="AG120" s="23" t="str">
        <f t="shared" si="99"/>
        <v>365,203373094512+3183,62205188649i</v>
      </c>
      <c r="AH120" s="23">
        <f t="shared" si="100"/>
        <v>5.6024244961391134E-2</v>
      </c>
      <c r="AI120" s="45">
        <f t="shared" si="85"/>
        <v>5.6024244961391134E-2</v>
      </c>
      <c r="AJ120" s="61">
        <f t="shared" si="86"/>
        <v>210</v>
      </c>
    </row>
    <row r="121" spans="2:36">
      <c r="B121">
        <v>215</v>
      </c>
      <c r="C121" s="3">
        <f t="shared" si="75"/>
        <v>1350.884841043611</v>
      </c>
      <c r="D121" s="19" t="str">
        <f t="shared" si="53"/>
        <v>479,799024196292-104,085117662079i</v>
      </c>
      <c r="E121" s="19" t="str">
        <f t="shared" si="54"/>
        <v>4,91417226073007-1,45000924130423i</v>
      </c>
      <c r="F121" s="18" t="str">
        <f t="shared" si="55"/>
        <v>299,922991179887+8284,45910241616i</v>
      </c>
      <c r="G121" s="18" t="str">
        <f t="shared" si="56"/>
        <v>1123,65643220405+8284,45910241616i</v>
      </c>
      <c r="H121" s="19">
        <f t="shared" si="76"/>
        <v>1.6777340560759413E-2</v>
      </c>
      <c r="I121" s="19" t="str">
        <f t="shared" si="87"/>
        <v>115,151054989955-995,120681347127i</v>
      </c>
      <c r="J121" s="19" t="str">
        <f t="shared" si="88"/>
        <v>48,7360941182709-569,661304682179i</v>
      </c>
      <c r="K121" s="19" t="str">
        <f t="shared" si="89"/>
        <v>122,42002117072+3694,04549352981i</v>
      </c>
      <c r="L121" s="19">
        <f t="shared" si="90"/>
        <v>1.4476824449271342E-2</v>
      </c>
      <c r="M121" s="47">
        <f t="shared" si="91"/>
        <v>1.6777340560759413E-2</v>
      </c>
      <c r="N121" s="58">
        <f t="shared" si="77"/>
        <v>215</v>
      </c>
      <c r="O121" s="50" t="str">
        <f t="shared" si="62"/>
        <v>479,799024196292-104,085117662079i</v>
      </c>
      <c r="P121" s="50" t="str">
        <f t="shared" si="63"/>
        <v>4,91417226073007-1,45000924130423i</v>
      </c>
      <c r="Q121" s="48" t="str">
        <f t="shared" si="78"/>
        <v>299,922991179887+7906,67772961462i</v>
      </c>
      <c r="R121" s="48" t="str">
        <f t="shared" si="79"/>
        <v>1123,65643220405+7906,67772961462i</v>
      </c>
      <c r="S121" s="50">
        <f t="shared" si="80"/>
        <v>1.8386388716629232E-2</v>
      </c>
      <c r="T121" s="21" t="str">
        <f t="shared" si="92"/>
        <v>115,151054989955-995,120681347127i</v>
      </c>
      <c r="U121" s="21" t="str">
        <f t="shared" si="93"/>
        <v>48,7360941182709-569,661304682179i</v>
      </c>
      <c r="V121" s="21" t="str">
        <f t="shared" si="94"/>
        <v>140,679819343405+4349,89114621806i</v>
      </c>
      <c r="W121" s="21">
        <f t="shared" si="95"/>
        <v>1.2054247825855291E-2</v>
      </c>
      <c r="X121" s="51">
        <f t="shared" si="96"/>
        <v>1.8386388716629232E-2</v>
      </c>
      <c r="Y121" s="59">
        <f t="shared" si="81"/>
        <v>215</v>
      </c>
      <c r="Z121" s="23" t="str">
        <f t="shared" si="69"/>
        <v>599,72285652321-287,831075347525i</v>
      </c>
      <c r="AA121" s="23" t="str">
        <f t="shared" si="70"/>
        <v>6,60495191520193-3,92043477487384i</v>
      </c>
      <c r="AB121" s="22" t="str">
        <f t="shared" si="82"/>
        <v>471,293381452552+12480,9410310507i</v>
      </c>
      <c r="AC121" s="22" t="str">
        <f t="shared" si="83"/>
        <v>1295,02682247671+12480,9410310507i</v>
      </c>
      <c r="AD121" s="23">
        <f t="shared" si="84"/>
        <v>9.2408252223576959E-3</v>
      </c>
      <c r="AE121" s="23" t="str">
        <f t="shared" si="97"/>
        <v>223,946624004345-771,785757730084i</v>
      </c>
      <c r="AF121" s="23" t="str">
        <f t="shared" si="98"/>
        <v>122,861711605813-512,48186654325i</v>
      </c>
      <c r="AG121" s="23" t="str">
        <f t="shared" si="99"/>
        <v>368,044978872836+3288,15356110642i</v>
      </c>
      <c r="AH121" s="23">
        <f t="shared" si="100"/>
        <v>5.3093733820296585E-2</v>
      </c>
      <c r="AI121" s="45">
        <f t="shared" si="85"/>
        <v>5.3093733820296585E-2</v>
      </c>
      <c r="AJ121" s="61">
        <f t="shared" si="86"/>
        <v>215</v>
      </c>
    </row>
    <row r="122" spans="2:36">
      <c r="B122">
        <v>220</v>
      </c>
      <c r="C122" s="3">
        <f t="shared" si="75"/>
        <v>1382.3007675795091</v>
      </c>
      <c r="D122" s="19" t="str">
        <f t="shared" si="53"/>
        <v>478,819145993304-102,583759213721i</v>
      </c>
      <c r="E122" s="19" t="str">
        <f t="shared" si="54"/>
        <v>5,01412992491327-1,46279929550718i</v>
      </c>
      <c r="F122" s="18" t="str">
        <f t="shared" si="55"/>
        <v>299,229656248661+8508,49475200225i</v>
      </c>
      <c r="G122" s="18" t="str">
        <f t="shared" si="56"/>
        <v>1122,96309727282+8508,49475200225i</v>
      </c>
      <c r="H122" s="19">
        <f t="shared" si="76"/>
        <v>1.5905224571272747E-2</v>
      </c>
      <c r="I122" s="19" t="str">
        <f t="shared" si="87"/>
        <v>113,228839829593-970,865867258231i</v>
      </c>
      <c r="J122" s="19" t="str">
        <f t="shared" si="88"/>
        <v>48,0766943160611-552,939250722701i</v>
      </c>
      <c r="K122" s="19" t="str">
        <f t="shared" si="89"/>
        <v>122,612486975712+3809,92351954073i</v>
      </c>
      <c r="L122" s="19">
        <f t="shared" si="90"/>
        <v>1.3647556478326939E-2</v>
      </c>
      <c r="M122" s="47">
        <f t="shared" si="91"/>
        <v>1.5905224571272747E-2</v>
      </c>
      <c r="N122" s="58">
        <f t="shared" si="77"/>
        <v>220</v>
      </c>
      <c r="O122" s="50" t="str">
        <f t="shared" si="62"/>
        <v>478,819145993304-102,583759213721i</v>
      </c>
      <c r="P122" s="50" t="str">
        <f t="shared" si="63"/>
        <v>5,01412992491327-1,46279929550718i</v>
      </c>
      <c r="Q122" s="48" t="str">
        <f t="shared" si="78"/>
        <v>299,229656248661+8139,29931949164i</v>
      </c>
      <c r="R122" s="48" t="str">
        <f t="shared" si="79"/>
        <v>1122,96309727282+8139,29931949164i</v>
      </c>
      <c r="S122" s="50">
        <f t="shared" si="80"/>
        <v>1.735329473138747E-2</v>
      </c>
      <c r="T122" s="21" t="str">
        <f t="shared" si="92"/>
        <v>113,228839829593-970,865867258231i</v>
      </c>
      <c r="U122" s="21" t="str">
        <f t="shared" si="93"/>
        <v>48,0766943160611-552,939250722701i</v>
      </c>
      <c r="V122" s="21" t="str">
        <f t="shared" si="94"/>
        <v>141,083388094182+4481,0213967101i</v>
      </c>
      <c r="W122" s="21">
        <f t="shared" si="95"/>
        <v>1.1401850081374176E-2</v>
      </c>
      <c r="X122" s="51">
        <f t="shared" si="96"/>
        <v>1.735329473138747E-2</v>
      </c>
      <c r="Y122" s="59">
        <f t="shared" si="81"/>
        <v>220</v>
      </c>
      <c r="Z122" s="23" t="str">
        <f t="shared" si="69"/>
        <v>597,013156969503-283,679303928329i</v>
      </c>
      <c r="AA122" s="23" t="str">
        <f t="shared" si="70"/>
        <v>6,71982339014573-3,95501563949279i</v>
      </c>
      <c r="AB122" s="22" t="str">
        <f t="shared" si="82"/>
        <v>472,066592818349+12796,3252280172i</v>
      </c>
      <c r="AC122" s="22" t="str">
        <f t="shared" si="83"/>
        <v>1295,80003384251+12796,3252280172i</v>
      </c>
      <c r="AD122" s="23">
        <f t="shared" si="84"/>
        <v>8.8030861921135628E-3</v>
      </c>
      <c r="AE122" s="23" t="str">
        <f t="shared" si="97"/>
        <v>223,27943160887-751,628151070997i</v>
      </c>
      <c r="AF122" s="23" t="str">
        <f t="shared" si="98"/>
        <v>122,877834961482-496,95610228614i</v>
      </c>
      <c r="AG122" s="23" t="str">
        <f t="shared" si="99"/>
        <v>370,89568503647+3392,06619577399i</v>
      </c>
      <c r="AH122" s="23">
        <f t="shared" si="100"/>
        <v>5.0420573171198413E-2</v>
      </c>
      <c r="AI122" s="45">
        <f t="shared" si="85"/>
        <v>5.0420573171198413E-2</v>
      </c>
      <c r="AJ122" s="61">
        <f t="shared" si="86"/>
        <v>220</v>
      </c>
    </row>
    <row r="123" spans="2:36">
      <c r="B123">
        <v>225</v>
      </c>
      <c r="C123" s="3">
        <f t="shared" si="75"/>
        <v>1413.7166941154069</v>
      </c>
      <c r="D123" s="19" t="str">
        <f t="shared" si="53"/>
        <v>477,874952070445-101,137075821186i</v>
      </c>
      <c r="E123" s="19" t="str">
        <f t="shared" si="54"/>
        <v>5,11396548628203-1,47541094331061i</v>
      </c>
      <c r="F123" s="18" t="str">
        <f t="shared" si="55"/>
        <v>298,601094433147+8731,87925956111i</v>
      </c>
      <c r="G123" s="18" t="str">
        <f t="shared" si="56"/>
        <v>1122,33453545731+8731,87925956111i</v>
      </c>
      <c r="H123" s="19">
        <f t="shared" si="76"/>
        <v>1.5101824489101245E-2</v>
      </c>
      <c r="I123" s="19" t="str">
        <f t="shared" si="87"/>
        <v>111,407297001053-947,593007326901i</v>
      </c>
      <c r="J123" s="19" t="str">
        <f t="shared" si="88"/>
        <v>47,4612560948201-536,843483379625i</v>
      </c>
      <c r="K123" s="19" t="str">
        <f t="shared" si="89"/>
        <v>122,839287834408+3925,17525893524i</v>
      </c>
      <c r="L123" s="19">
        <f t="shared" si="90"/>
        <v>1.2895864526502931E-2</v>
      </c>
      <c r="M123" s="47">
        <f t="shared" si="91"/>
        <v>1.5101824489101245E-2</v>
      </c>
      <c r="N123" s="58">
        <f t="shared" si="77"/>
        <v>225</v>
      </c>
      <c r="O123" s="50" t="str">
        <f t="shared" si="62"/>
        <v>477,874952070445-101,137075821186i</v>
      </c>
      <c r="P123" s="50" t="str">
        <f t="shared" si="63"/>
        <v>5,11396548628203-1,47541094331061i</v>
      </c>
      <c r="Q123" s="48" t="str">
        <f t="shared" si="78"/>
        <v>298,601094433147+8370,88816999519i</v>
      </c>
      <c r="R123" s="48" t="str">
        <f t="shared" si="79"/>
        <v>1122,33453545731+8370,88816999519i</v>
      </c>
      <c r="S123" s="50">
        <f t="shared" si="80"/>
        <v>1.6408932635575413E-2</v>
      </c>
      <c r="T123" s="21" t="str">
        <f t="shared" si="92"/>
        <v>111,407297001053-947,593007326901i</v>
      </c>
      <c r="U123" s="21" t="str">
        <f t="shared" si="93"/>
        <v>47,4612560948201-536,843483379625i</v>
      </c>
      <c r="V123" s="21" t="str">
        <f t="shared" si="94"/>
        <v>141,518906324875+4611,52536058573i</v>
      </c>
      <c r="W123" s="21">
        <f t="shared" si="95"/>
        <v>1.0807684442356025E-2</v>
      </c>
      <c r="X123" s="51">
        <f t="shared" si="96"/>
        <v>1.6408932635575413E-2</v>
      </c>
      <c r="Y123" s="59">
        <f t="shared" si="81"/>
        <v>225</v>
      </c>
      <c r="Z123" s="23" t="str">
        <f t="shared" si="69"/>
        <v>594,402136698237-279,678727804542i</v>
      </c>
      <c r="AA123" s="23" t="str">
        <f t="shared" si="70"/>
        <v>6,83436473193854-3,98911414121861i</v>
      </c>
      <c r="AB123" s="22" t="str">
        <f t="shared" si="82"/>
        <v>472,89594358744+13111,1640917232i</v>
      </c>
      <c r="AC123" s="22" t="str">
        <f t="shared" si="83"/>
        <v>1296,6293846116+13111,1640917232i</v>
      </c>
      <c r="AD123" s="23">
        <f t="shared" si="84"/>
        <v>8.3971925164002537E-3</v>
      </c>
      <c r="AE123" s="23" t="str">
        <f t="shared" si="97"/>
        <v>222,666154530342-732,270607316771i</v>
      </c>
      <c r="AF123" s="23" t="str">
        <f t="shared" si="98"/>
        <v>122,935026562668-482,008084698705i</v>
      </c>
      <c r="AG123" s="23" t="str">
        <f t="shared" si="99"/>
        <v>373,755427176147+3495,40108377189i</v>
      </c>
      <c r="AH123" s="23">
        <f t="shared" si="100"/>
        <v>4.797414928549526E-2</v>
      </c>
      <c r="AI123" s="45">
        <f t="shared" si="85"/>
        <v>4.797414928549526E-2</v>
      </c>
      <c r="AJ123" s="61">
        <f t="shared" si="86"/>
        <v>225</v>
      </c>
    </row>
    <row r="124" spans="2:36">
      <c r="B124">
        <v>230</v>
      </c>
      <c r="C124" s="3">
        <f t="shared" si="75"/>
        <v>1445.1326206513049</v>
      </c>
      <c r="D124" s="19" t="str">
        <f t="shared" si="53"/>
        <v>476,964392354414-99,741926385039i</v>
      </c>
      <c r="E124" s="19" t="str">
        <f t="shared" si="54"/>
        <v>5,21368330582226-1,48785055662168i</v>
      </c>
      <c r="F124" s="18" t="str">
        <f t="shared" si="55"/>
        <v>298,033673216559+8954,65477742123i</v>
      </c>
      <c r="G124" s="18" t="str">
        <f t="shared" si="56"/>
        <v>1121,76711424072+8954,65477742123i</v>
      </c>
      <c r="H124" s="19">
        <f t="shared" si="76"/>
        <v>1.4359983104146434E-2</v>
      </c>
      <c r="I124" s="19" t="str">
        <f t="shared" si="87"/>
        <v>109,679971138687-925,239681110839i</v>
      </c>
      <c r="J124" s="19" t="str">
        <f t="shared" si="88"/>
        <v>46,8871558332778-521,333118110885i</v>
      </c>
      <c r="K124" s="19" t="str">
        <f t="shared" si="89"/>
        <v>123,098119286486+4039,84159625543i</v>
      </c>
      <c r="L124" s="19">
        <f t="shared" si="90"/>
        <v>1.221208461408807E-2</v>
      </c>
      <c r="M124" s="47">
        <f t="shared" si="91"/>
        <v>1.4359983104146434E-2</v>
      </c>
      <c r="N124" s="58">
        <f t="shared" si="77"/>
        <v>230</v>
      </c>
      <c r="O124" s="50" t="str">
        <f t="shared" si="62"/>
        <v>476,964392354414-99,741926385039i</v>
      </c>
      <c r="P124" s="50" t="str">
        <f t="shared" si="63"/>
        <v>5,21368330582226-1,48785055662168i</v>
      </c>
      <c r="Q124" s="48" t="str">
        <f t="shared" si="78"/>
        <v>298,033673216559+8601,51132023718i</v>
      </c>
      <c r="R124" s="48" t="str">
        <f t="shared" si="79"/>
        <v>1121,76711424072+8601,51132023718i</v>
      </c>
      <c r="S124" s="50">
        <f t="shared" si="80"/>
        <v>1.5543190377341087E-2</v>
      </c>
      <c r="T124" s="21" t="str">
        <f t="shared" si="92"/>
        <v>109,679971138687-925,239681110839i</v>
      </c>
      <c r="U124" s="21" t="str">
        <f t="shared" si="93"/>
        <v>46,8871558332778-521,333118110885i</v>
      </c>
      <c r="V124" s="21" t="str">
        <f t="shared" si="94"/>
        <v>141,984148667234+4741,44392238704i</v>
      </c>
      <c r="W124" s="21">
        <f t="shared" si="95"/>
        <v>1.0264777919847923E-2</v>
      </c>
      <c r="X124" s="51">
        <f t="shared" si="96"/>
        <v>1.5543190377341087E-2</v>
      </c>
      <c r="Y124" s="59">
        <f t="shared" si="81"/>
        <v>230</v>
      </c>
      <c r="Z124" s="23" t="str">
        <f t="shared" si="69"/>
        <v>591,88412655308-275,820660758103i</v>
      </c>
      <c r="AA124" s="23" t="str">
        <f t="shared" si="70"/>
        <v>6,94858773151258-4,02274750797344i</v>
      </c>
      <c r="AB124" s="22" t="str">
        <f t="shared" si="82"/>
        <v>473,780194044421+13425,4920427909i</v>
      </c>
      <c r="AC124" s="22" t="str">
        <f t="shared" si="83"/>
        <v>1297,51363506858+13425,4920427909i</v>
      </c>
      <c r="AD124" s="23">
        <f t="shared" si="84"/>
        <v>8.0200900774902717E-3</v>
      </c>
      <c r="AE124" s="23" t="str">
        <f t="shared" si="97"/>
        <v>222,104410718615-713,661732177469i</v>
      </c>
      <c r="AF124" s="23" t="str">
        <f t="shared" si="98"/>
        <v>123,032208484072-467,600234764353i</v>
      </c>
      <c r="AG124" s="23" t="str">
        <f t="shared" si="99"/>
        <v>376,624189374622+3598,1958041167i</v>
      </c>
      <c r="AH124" s="23">
        <f t="shared" si="100"/>
        <v>4.5728364783276021E-2</v>
      </c>
      <c r="AI124" s="45">
        <f t="shared" si="85"/>
        <v>4.5728364783276021E-2</v>
      </c>
      <c r="AJ124" s="61">
        <f t="shared" si="86"/>
        <v>230</v>
      </c>
    </row>
    <row r="125" spans="2:36">
      <c r="B125">
        <v>235</v>
      </c>
      <c r="C125" s="3">
        <f t="shared" si="75"/>
        <v>1476.5485471872028</v>
      </c>
      <c r="D125" s="19" t="str">
        <f t="shared" si="53"/>
        <v>476,085575827975-98,3954135097648i</v>
      </c>
      <c r="E125" s="19" t="str">
        <f t="shared" si="54"/>
        <v>5,31328749792964-1,50012414705057i</v>
      </c>
      <c r="F125" s="18" t="str">
        <f t="shared" si="55"/>
        <v>297,524079497883+9176,8599628893i</v>
      </c>
      <c r="G125" s="18" t="str">
        <f t="shared" si="56"/>
        <v>1121,25752052204+9176,8599628893i</v>
      </c>
      <c r="H125" s="19">
        <f t="shared" si="76"/>
        <v>1.3673462199570885E-2</v>
      </c>
      <c r="I125" s="19" t="str">
        <f t="shared" si="87"/>
        <v>108,040939136712-903,748665942783i</v>
      </c>
      <c r="J125" s="19" t="str">
        <f t="shared" si="88"/>
        <v>46,351998604227-506,370680536112i</v>
      </c>
      <c r="K125" s="19" t="str">
        <f t="shared" si="89"/>
        <v>123,386888310114+4153,96000588165i</v>
      </c>
      <c r="L125" s="19">
        <f t="shared" si="90"/>
        <v>1.1588028783667048E-2</v>
      </c>
      <c r="M125" s="47">
        <f t="shared" si="91"/>
        <v>1.3673462199570885E-2</v>
      </c>
      <c r="N125" s="58">
        <f t="shared" si="77"/>
        <v>235</v>
      </c>
      <c r="O125" s="50" t="str">
        <f t="shared" si="62"/>
        <v>476,085575827975-98,3954135097648i</v>
      </c>
      <c r="P125" s="50" t="str">
        <f t="shared" si="63"/>
        <v>5,31328749792964-1,50012414705057i</v>
      </c>
      <c r="Q125" s="48" t="str">
        <f t="shared" si="78"/>
        <v>297,524079497883+8831,23019628363i</v>
      </c>
      <c r="R125" s="48" t="str">
        <f t="shared" si="79"/>
        <v>1121,25752052204+8831,23019628363i</v>
      </c>
      <c r="S125" s="50">
        <f t="shared" si="80"/>
        <v>1.47473769967158E-2</v>
      </c>
      <c r="T125" s="21" t="str">
        <f t="shared" si="92"/>
        <v>108,040939136712-903,748665942783i</v>
      </c>
      <c r="U125" s="21" t="str">
        <f t="shared" si="93"/>
        <v>46,351998604227-506,370680536112i</v>
      </c>
      <c r="V125" s="21" t="str">
        <f t="shared" si="94"/>
        <v>142,477096915353+4870,81455649438i</v>
      </c>
      <c r="W125" s="21">
        <f t="shared" si="95"/>
        <v>9.767186006965578E-3</v>
      </c>
      <c r="X125" s="51">
        <f t="shared" si="96"/>
        <v>1.47473769967158E-2</v>
      </c>
      <c r="Y125" s="59">
        <f t="shared" si="81"/>
        <v>235</v>
      </c>
      <c r="Z125" s="23" t="str">
        <f t="shared" si="69"/>
        <v>589,453897222322-272,097090495948i</v>
      </c>
      <c r="AA125" s="23" t="str">
        <f t="shared" si="70"/>
        <v>7,0625035130867-4,05593199353348i</v>
      </c>
      <c r="AB125" s="22" t="str">
        <f t="shared" si="82"/>
        <v>474,718228794034+13739,340576207i</v>
      </c>
      <c r="AC125" s="22" t="str">
        <f t="shared" si="83"/>
        <v>1298,45166981819+13739,340576207i</v>
      </c>
      <c r="AD125" s="23">
        <f t="shared" si="84"/>
        <v>7.6690863637429718E-3</v>
      </c>
      <c r="AE125" s="23" t="str">
        <f t="shared" si="97"/>
        <v>221,591986070509-695,754466964287i</v>
      </c>
      <c r="AF125" s="23" t="str">
        <f t="shared" si="98"/>
        <v>123,168404835653-453,698146515078i</v>
      </c>
      <c r="AG125" s="23" t="str">
        <f t="shared" si="99"/>
        <v>379,50200033199+3700,48476277642i</v>
      </c>
      <c r="AH125" s="23">
        <f t="shared" si="100"/>
        <v>4.3660854888208256E-2</v>
      </c>
      <c r="AI125" s="45">
        <f t="shared" si="85"/>
        <v>4.3660854888208256E-2</v>
      </c>
      <c r="AJ125" s="61">
        <f t="shared" si="86"/>
        <v>235</v>
      </c>
    </row>
    <row r="126" spans="2:36">
      <c r="B126">
        <v>240</v>
      </c>
      <c r="C126" s="3">
        <f t="shared" si="75"/>
        <v>1507.9644737231006</v>
      </c>
      <c r="D126" s="19" t="str">
        <f t="shared" si="53"/>
        <v>475,236755120752-97,0948598939737i</v>
      </c>
      <c r="E126" s="19" t="str">
        <f t="shared" si="54"/>
        <v>5,41278194927265-1,51223739347141i</v>
      </c>
      <c r="F126" s="18" t="str">
        <f t="shared" si="55"/>
        <v>297,069288396034+9398,53033733982i</v>
      </c>
      <c r="G126" s="18" t="str">
        <f t="shared" si="56"/>
        <v>1120,80272942019+9398,53033733982i</v>
      </c>
      <c r="H126" s="19">
        <f t="shared" si="76"/>
        <v>1.3036803464313573E-2</v>
      </c>
      <c r="I126" s="19" t="str">
        <f t="shared" si="87"/>
        <v>106,484757397126-883,067404189196i</v>
      </c>
      <c r="J126" s="19" t="str">
        <f t="shared" si="88"/>
        <v>45,8535954213788-491,921754508508i</v>
      </c>
      <c r="K126" s="19" t="str">
        <f t="shared" si="89"/>
        <v>123,70369184733+4267,56490396069i</v>
      </c>
      <c r="L126" s="19">
        <f t="shared" si="90"/>
        <v>1.101672154026645E-2</v>
      </c>
      <c r="M126" s="47">
        <f t="shared" si="91"/>
        <v>1.3036803464313573E-2</v>
      </c>
      <c r="N126" s="58">
        <f t="shared" si="77"/>
        <v>240</v>
      </c>
      <c r="O126" s="50" t="str">
        <f t="shared" si="62"/>
        <v>475,236755120752-97,0948598939737i</v>
      </c>
      <c r="P126" s="50" t="str">
        <f t="shared" si="63"/>
        <v>5,41278194927265-1,51223739347141i</v>
      </c>
      <c r="Q126" s="48" t="str">
        <f t="shared" si="78"/>
        <v>297,069288396034+9060,10119087177i</v>
      </c>
      <c r="R126" s="48" t="str">
        <f t="shared" si="79"/>
        <v>1120,80272942019+9060,10119087177i</v>
      </c>
      <c r="S126" s="50">
        <f t="shared" si="80"/>
        <v>1.4013987526703464E-2</v>
      </c>
      <c r="T126" s="21" t="str">
        <f t="shared" si="92"/>
        <v>106,484757397126-883,067404189196i</v>
      </c>
      <c r="U126" s="21" t="str">
        <f t="shared" si="93"/>
        <v>45,8535954213788-491,921754508508i</v>
      </c>
      <c r="V126" s="21" t="str">
        <f t="shared" si="94"/>
        <v>142,995918867887+4999,67167905454i</v>
      </c>
      <c r="W126" s="21">
        <f t="shared" si="95"/>
        <v>9.3098147708374768E-3</v>
      </c>
      <c r="X126" s="51">
        <f t="shared" si="96"/>
        <v>1.4013987526703464E-2</v>
      </c>
      <c r="Y126" s="59">
        <f t="shared" si="81"/>
        <v>240</v>
      </c>
      <c r="Z126" s="23" t="str">
        <f t="shared" si="69"/>
        <v>587,106616627115-268,500613360806i</v>
      </c>
      <c r="AA126" s="23" t="str">
        <f t="shared" si="70"/>
        <v>7,17612258516628-4,0886829520461i</v>
      </c>
      <c r="AB126" s="22" t="str">
        <f t="shared" si="82"/>
        <v>475,709046802471+14052,7385624659i</v>
      </c>
      <c r="AC126" s="22" t="str">
        <f t="shared" si="83"/>
        <v>1299,44248782663+14052,7385624659i</v>
      </c>
      <c r="AD126" s="23">
        <f t="shared" si="84"/>
        <v>7.3417998609613955E-3</v>
      </c>
      <c r="AE126" s="23" t="str">
        <f t="shared" si="97"/>
        <v>221,12682049028-678,505638934654i</v>
      </c>
      <c r="AF126" s="23" t="str">
        <f t="shared" si="98"/>
        <v>123,342734083939-440,270258136902i</v>
      </c>
      <c r="AG126" s="23" t="str">
        <f t="shared" si="99"/>
        <v>382,388929941293+3802,29952156506i</v>
      </c>
      <c r="AH126" s="23">
        <f t="shared" si="100"/>
        <v>4.1752358385505395E-2</v>
      </c>
      <c r="AI126" s="45">
        <f t="shared" si="85"/>
        <v>4.1752358385505395E-2</v>
      </c>
      <c r="AJ126" s="61">
        <f t="shared" si="86"/>
        <v>240</v>
      </c>
    </row>
    <row r="127" spans="2:36">
      <c r="B127">
        <v>245</v>
      </c>
      <c r="C127" s="3">
        <f t="shared" si="75"/>
        <v>1539.3804002589986</v>
      </c>
      <c r="D127" s="19" t="str">
        <f t="shared" si="53"/>
        <v>474,41631287798-95,8377874447529i</v>
      </c>
      <c r="E127" s="19" t="str">
        <f t="shared" si="54"/>
        <v>5,51217033585142-1,52419566694771i</v>
      </c>
      <c r="F127" s="18" t="str">
        <f t="shared" si="55"/>
        <v>296,666535699025+9619,69860185686i</v>
      </c>
      <c r="G127" s="18" t="str">
        <f t="shared" si="56"/>
        <v>1120,39997672318+9619,69860185686i</v>
      </c>
      <c r="H127" s="19">
        <f t="shared" si="76"/>
        <v>1.2445213474005845E-2</v>
      </c>
      <c r="I127" s="19" t="str">
        <f t="shared" si="87"/>
        <v>105,00641518283-863,147534917437i</v>
      </c>
      <c r="J127" s="19" t="str">
        <f t="shared" si="88"/>
        <v>45,3899431705797-477,954672895027i</v>
      </c>
      <c r="K127" s="19" t="str">
        <f t="shared" si="89"/>
        <v>124,046797894512+4380,68795762561i</v>
      </c>
      <c r="L127" s="19">
        <f t="shared" si="90"/>
        <v>1.0492189676255315E-2</v>
      </c>
      <c r="M127" s="47">
        <f t="shared" si="91"/>
        <v>1.2445213474005845E-2</v>
      </c>
      <c r="N127" s="58">
        <f t="shared" si="77"/>
        <v>245</v>
      </c>
      <c r="O127" s="50" t="str">
        <f t="shared" si="62"/>
        <v>474,41631287798-95,8377874447529i</v>
      </c>
      <c r="P127" s="50" t="str">
        <f t="shared" si="63"/>
        <v>5,51217033585142-1,52419566694771i</v>
      </c>
      <c r="Q127" s="48" t="str">
        <f t="shared" si="78"/>
        <v>296,666535699025+9288,17617266367i</v>
      </c>
      <c r="R127" s="48" t="str">
        <f t="shared" si="79"/>
        <v>1120,39997672318+9288,17617266367i</v>
      </c>
      <c r="S127" s="50">
        <f t="shared" si="80"/>
        <v>1.3336512270900824E-2</v>
      </c>
      <c r="T127" s="21" t="str">
        <f t="shared" si="92"/>
        <v>105,00641518283-863,147534917437i</v>
      </c>
      <c r="U127" s="21" t="str">
        <f t="shared" si="93"/>
        <v>45,3899431705797-477,954672895027i</v>
      </c>
      <c r="V127" s="21" t="str">
        <f t="shared" si="94"/>
        <v>143,538949705787+5128,04695720059i</v>
      </c>
      <c r="W127" s="21">
        <f t="shared" si="95"/>
        <v>8.8882779381185273E-3</v>
      </c>
      <c r="X127" s="51">
        <f t="shared" si="96"/>
        <v>1.3336512270900824E-2</v>
      </c>
      <c r="Y127" s="59">
        <f t="shared" si="81"/>
        <v>245</v>
      </c>
      <c r="Z127" s="23" t="str">
        <f t="shared" si="69"/>
        <v>584,837812226437-265,024376575219i</v>
      </c>
      <c r="AA127" s="23" t="str">
        <f t="shared" si="70"/>
        <v>7,28945488666671-4,12101490542164i</v>
      </c>
      <c r="AB127" s="22" t="str">
        <f t="shared" si="82"/>
        <v>476,751752447726+14365,7125118778i</v>
      </c>
      <c r="AC127" s="22" t="str">
        <f t="shared" si="83"/>
        <v>1300,48519347188+14365,7125118778i</v>
      </c>
      <c r="AD127" s="23">
        <f t="shared" si="84"/>
        <v>7.0361175715206725E-3</v>
      </c>
      <c r="AE127" s="23" t="str">
        <f t="shared" si="97"/>
        <v>220,706995344708-661,875566576089i</v>
      </c>
      <c r="AF127" s="23" t="str">
        <f t="shared" si="98"/>
        <v>123,554402166942-427,287563303339i</v>
      </c>
      <c r="AG127" s="23" t="str">
        <f t="shared" si="99"/>
        <v>385,285086260828+3903,66908680908i</v>
      </c>
      <c r="AH127" s="23">
        <f t="shared" si="100"/>
        <v>3.998620934970365E-2</v>
      </c>
      <c r="AI127" s="45">
        <f t="shared" si="85"/>
        <v>3.998620934970365E-2</v>
      </c>
      <c r="AJ127" s="61">
        <f t="shared" si="86"/>
        <v>245</v>
      </c>
    </row>
    <row r="128" spans="2:36">
      <c r="B128">
        <v>250</v>
      </c>
      <c r="C128" s="3">
        <f t="shared" si="75"/>
        <v>1570.7963267948965</v>
      </c>
      <c r="D128" s="19" t="str">
        <f t="shared" si="53"/>
        <v>473,62274967051-94,6218987534764i</v>
      </c>
      <c r="E128" s="19" t="str">
        <f t="shared" si="54"/>
        <v>5,61145613845931-1,53600405332283i</v>
      </c>
      <c r="F128" s="18" t="str">
        <f t="shared" si="55"/>
        <v>296,313293477769+9840,3949154558i</v>
      </c>
      <c r="G128" s="18" t="str">
        <f t="shared" si="56"/>
        <v>1120,04673450193+9840,3949154558i</v>
      </c>
      <c r="H128" s="19">
        <f t="shared" si="76"/>
        <v>1.1894468081905529E-2</v>
      </c>
      <c r="I128" s="19" t="str">
        <f t="shared" si="87"/>
        <v>103,60129327091-843,94448104465i</v>
      </c>
      <c r="J128" s="19" t="str">
        <f t="shared" si="88"/>
        <v>44,9592068675331-464,440245126387i</v>
      </c>
      <c r="K128" s="19" t="str">
        <f t="shared" si="89"/>
        <v>124,414628813387+4493,35835744569i</v>
      </c>
      <c r="L128" s="19">
        <f t="shared" si="90"/>
        <v>1.0009293471417324E-2</v>
      </c>
      <c r="M128" s="47">
        <f t="shared" si="91"/>
        <v>1.1894468081905529E-2</v>
      </c>
      <c r="N128" s="58">
        <f t="shared" si="77"/>
        <v>250</v>
      </c>
      <c r="O128" s="50" t="str">
        <f t="shared" si="62"/>
        <v>473,62274967051-94,6218987534764i</v>
      </c>
      <c r="P128" s="50" t="str">
        <f t="shared" si="63"/>
        <v>5,61145613845931-1,53600405332283i</v>
      </c>
      <c r="Q128" s="48" t="str">
        <f t="shared" si="78"/>
        <v>296,313293477769+9515,50293484647i</v>
      </c>
      <c r="R128" s="48" t="str">
        <f t="shared" si="79"/>
        <v>1120,04673450193+9515,50293484647i</v>
      </c>
      <c r="S128" s="50">
        <f t="shared" si="80"/>
        <v>1.2709281111397908E-2</v>
      </c>
      <c r="T128" s="21" t="str">
        <f t="shared" si="92"/>
        <v>103,60129327091-843,94448104465i</v>
      </c>
      <c r="U128" s="21" t="str">
        <f t="shared" si="93"/>
        <v>44,9592068675331-464,440245126387i</v>
      </c>
      <c r="V128" s="21" t="str">
        <f t="shared" si="94"/>
        <v>144,104675564344+5255,96958150179i</v>
      </c>
      <c r="W128" s="21">
        <f t="shared" si="95"/>
        <v>8.498781314318804E-3</v>
      </c>
      <c r="X128" s="51">
        <f t="shared" si="96"/>
        <v>1.2709281111397908E-2</v>
      </c>
      <c r="Y128" s="59">
        <f t="shared" si="81"/>
        <v>250</v>
      </c>
      <c r="Z128" s="23" t="str">
        <f t="shared" si="69"/>
        <v>582,643337584018-261,662027015801i</v>
      </c>
      <c r="AA128" s="23" t="str">
        <f t="shared" si="70"/>
        <v>7,40250982871623-4,15294160441184i</v>
      </c>
      <c r="AB128" s="22" t="str">
        <f t="shared" si="82"/>
        <v>477,845547457889+14678,2868071858i</v>
      </c>
      <c r="AC128" s="22" t="str">
        <f t="shared" si="83"/>
        <v>1301,57898848205+14678,2868071858i</v>
      </c>
      <c r="AD128" s="23">
        <f t="shared" si="84"/>
        <v>6.7501591954838291E-3</v>
      </c>
      <c r="AE128" s="23" t="str">
        <f t="shared" si="97"/>
        <v>220,330722151674-645,827712146649i</v>
      </c>
      <c r="AF128" s="23" t="str">
        <f t="shared" si="98"/>
        <v>123,802696311713-414,723357112508i</v>
      </c>
      <c r="AG128" s="23" t="str">
        <f t="shared" si="99"/>
        <v>388,190612836543+4004,62016341037i</v>
      </c>
      <c r="AH128" s="23">
        <f t="shared" si="100"/>
        <v>3.8347923839683551E-2</v>
      </c>
      <c r="AI128" s="45">
        <f t="shared" si="85"/>
        <v>3.8347923839683551E-2</v>
      </c>
      <c r="AJ128" s="61">
        <f t="shared" si="86"/>
        <v>250</v>
      </c>
    </row>
    <row r="129" spans="2:36">
      <c r="B129">
        <v>260</v>
      </c>
      <c r="C129" s="3">
        <f t="shared" si="75"/>
        <v>1633.6281798666923</v>
      </c>
      <c r="D129" s="19" t="str">
        <f t="shared" si="53"/>
        <v>472,110788941623-92,3052893963396i</v>
      </c>
      <c r="E129" s="19" t="str">
        <f t="shared" si="54"/>
        <v>5,80973302188464-1,55919020329244i</v>
      </c>
      <c r="F129" s="18" t="str">
        <f t="shared" si="55"/>
        <v>295,746282780509+10280,4810629374i</v>
      </c>
      <c r="G129" s="18" t="str">
        <f t="shared" si="56"/>
        <v>1119,47972380467+10280,4810629374i</v>
      </c>
      <c r="H129" s="19">
        <f t="shared" si="76"/>
        <v>1.0900994540639752E-2</v>
      </c>
      <c r="I129" s="19" t="str">
        <f t="shared" si="87"/>
        <v>100,993974663382-807,527282527711i</v>
      </c>
      <c r="J129" s="19" t="str">
        <f t="shared" si="88"/>
        <v>44,1898902575953-438,663555022993i</v>
      </c>
      <c r="K129" s="19" t="str">
        <f t="shared" si="89"/>
        <v>125,218839650127+4717,44699165198i</v>
      </c>
      <c r="L129" s="19">
        <f t="shared" si="90"/>
        <v>9.151223146988352E-3</v>
      </c>
      <c r="M129" s="47">
        <f t="shared" si="91"/>
        <v>1.0900994540639752E-2</v>
      </c>
      <c r="N129" s="58">
        <f t="shared" si="77"/>
        <v>260</v>
      </c>
      <c r="O129" s="50" t="str">
        <f t="shared" si="62"/>
        <v>472,110788941623-92,3052893963396i</v>
      </c>
      <c r="P129" s="50" t="str">
        <f t="shared" si="63"/>
        <v>5,80973302188464-1,55919020329244i</v>
      </c>
      <c r="Q129" s="48" t="str">
        <f t="shared" si="78"/>
        <v>295,746282780509+9968,08492773608i</v>
      </c>
      <c r="R129" s="48" t="str">
        <f t="shared" si="79"/>
        <v>1119,47972380467+9968,08492773608i</v>
      </c>
      <c r="S129" s="50">
        <f t="shared" si="80"/>
        <v>1.1586323692287293E-2</v>
      </c>
      <c r="T129" s="21" t="str">
        <f t="shared" si="92"/>
        <v>100,993974663382-807,527282527711i</v>
      </c>
      <c r="U129" s="21" t="str">
        <f t="shared" si="93"/>
        <v>44,1898902575953-438,663555022993i</v>
      </c>
      <c r="V129" s="21" t="str">
        <f t="shared" si="94"/>
        <v>145,298826171463+5510,56266467032i</v>
      </c>
      <c r="W129" s="21">
        <f t="shared" si="95"/>
        <v>7.8031449358693106E-3</v>
      </c>
      <c r="X129" s="51">
        <f t="shared" si="96"/>
        <v>1.1586323692287293E-2</v>
      </c>
      <c r="Y129" s="59">
        <f t="shared" si="81"/>
        <v>260</v>
      </c>
      <c r="Z129" s="23" t="str">
        <f t="shared" si="69"/>
        <v>578,462247220149-255,255807016227i</v>
      </c>
      <c r="AA129" s="23" t="str">
        <f t="shared" si="70"/>
        <v>7,62782286440701-4,21563071427888i</v>
      </c>
      <c r="AB129" s="22" t="str">
        <f t="shared" si="82"/>
        <v>480,183656254072+15302,3245365271i</v>
      </c>
      <c r="AC129" s="22" t="str">
        <f t="shared" si="83"/>
        <v>1303,91709727823+15302,3245365271i</v>
      </c>
      <c r="AD129" s="23">
        <f t="shared" si="84"/>
        <v>6.2308790311020879E-3</v>
      </c>
      <c r="AE129" s="23" t="str">
        <f t="shared" si="97"/>
        <v>219,702268115488-615,346420173375i</v>
      </c>
      <c r="AF129" s="23" t="str">
        <f t="shared" si="98"/>
        <v>124,406685342322-390,753778814407i</v>
      </c>
      <c r="AG129" s="23" t="str">
        <f t="shared" si="99"/>
        <v>394,030514445971+4205,36348252938i</v>
      </c>
      <c r="AH129" s="23">
        <f t="shared" si="100"/>
        <v>3.5405948825033007E-2</v>
      </c>
      <c r="AI129" s="45">
        <f t="shared" si="85"/>
        <v>3.5405948825033007E-2</v>
      </c>
      <c r="AJ129" s="61">
        <f t="shared" si="86"/>
        <v>260</v>
      </c>
    </row>
    <row r="130" spans="2:36">
      <c r="B130">
        <v>270</v>
      </c>
      <c r="C130" s="3">
        <f t="shared" si="75"/>
        <v>1696.4600329384882</v>
      </c>
      <c r="D130" s="19" t="str">
        <f t="shared" si="53"/>
        <v>470,690855574669-90,1296833362455i</v>
      </c>
      <c r="E130" s="19" t="str">
        <f t="shared" si="54"/>
        <v>6,00763704479694-1,58183156072833i</v>
      </c>
      <c r="F130" s="18" t="str">
        <f t="shared" si="55"/>
        <v>295,351994332297+10718,9878826547i</v>
      </c>
      <c r="G130" s="18" t="str">
        <f t="shared" si="56"/>
        <v>1119,08543535646+10718,9878826547i</v>
      </c>
      <c r="H130" s="19">
        <f t="shared" si="76"/>
        <v>1.0031243273725288E-2</v>
      </c>
      <c r="I130" s="19" t="str">
        <f t="shared" si="87"/>
        <v>98,6323789481254-773,521998762302i</v>
      </c>
      <c r="J130" s="19" t="str">
        <f t="shared" si="88"/>
        <v>43,533773254038-414,399204072249i</v>
      </c>
      <c r="K130" s="19" t="str">
        <f t="shared" si="89"/>
        <v>126,106269902264+4940,0232867056i</v>
      </c>
      <c r="L130" s="19">
        <f t="shared" si="90"/>
        <v>8.4134711004963947E-3</v>
      </c>
      <c r="M130" s="47">
        <f t="shared" si="91"/>
        <v>1.0031243273725288E-2</v>
      </c>
      <c r="N130" s="58">
        <f t="shared" si="77"/>
        <v>270</v>
      </c>
      <c r="O130" s="50" t="str">
        <f t="shared" si="62"/>
        <v>470,690855574669-90,1296833362455i</v>
      </c>
      <c r="P130" s="50" t="str">
        <f t="shared" si="63"/>
        <v>6,00763704479694-1,58183156072833i</v>
      </c>
      <c r="Q130" s="48" t="str">
        <f t="shared" si="78"/>
        <v>295,351994332297+10418,1619746831i</v>
      </c>
      <c r="R130" s="48" t="str">
        <f t="shared" si="79"/>
        <v>1119,08543535646+10418,1619746831i</v>
      </c>
      <c r="S130" s="50">
        <f t="shared" si="80"/>
        <v>1.0612210797460331E-2</v>
      </c>
      <c r="T130" s="21" t="str">
        <f t="shared" si="92"/>
        <v>98,6323789481254-773,521998762302i</v>
      </c>
      <c r="U130" s="21" t="str">
        <f t="shared" si="93"/>
        <v>43,533773254038-414,399204072249i</v>
      </c>
      <c r="V130" s="21" t="str">
        <f t="shared" si="94"/>
        <v>146,568766727902+5763,64340868618i</v>
      </c>
      <c r="W130" s="21">
        <f t="shared" si="95"/>
        <v>7.201218357274497E-3</v>
      </c>
      <c r="X130" s="51">
        <f t="shared" si="96"/>
        <v>1.0612210797460331E-2</v>
      </c>
      <c r="Y130" s="59">
        <f t="shared" si="81"/>
        <v>270</v>
      </c>
      <c r="Z130" s="23" t="str">
        <f t="shared" si="69"/>
        <v>574,535644098476-249,239509529372i</v>
      </c>
      <c r="AA130" s="23" t="str">
        <f t="shared" si="70"/>
        <v>7,85212778561133-4,27684685174442i</v>
      </c>
      <c r="AB130" s="22" t="str">
        <f t="shared" si="82"/>
        <v>482,71867407521+15925,0114935138i</v>
      </c>
      <c r="AC130" s="22" t="str">
        <f t="shared" si="83"/>
        <v>1306,45211509937+15925,0114935138i</v>
      </c>
      <c r="AD130" s="23">
        <f t="shared" si="84"/>
        <v>5.7725259502301451E-3</v>
      </c>
      <c r="AE130" s="23" t="str">
        <f t="shared" si="97"/>
        <v>219,229388724025-586,821528499699i</v>
      </c>
      <c r="AF130" s="23" t="str">
        <f t="shared" si="98"/>
        <v>125,150426935502-368,186012317822i</v>
      </c>
      <c r="AG130" s="23" t="str">
        <f t="shared" si="99"/>
        <v>399,910409532472+4404,70498984689i</v>
      </c>
      <c r="AH130" s="23">
        <f t="shared" si="100"/>
        <v>3.2842759247620479E-2</v>
      </c>
      <c r="AI130" s="45">
        <f t="shared" si="85"/>
        <v>3.2842759247620479E-2</v>
      </c>
      <c r="AJ130" s="61">
        <f t="shared" si="86"/>
        <v>270</v>
      </c>
    </row>
    <row r="131" spans="2:36">
      <c r="B131">
        <v>280</v>
      </c>
      <c r="C131" s="3">
        <f t="shared" si="75"/>
        <v>1759.2918860102841</v>
      </c>
      <c r="D131" s="19" t="str">
        <f t="shared" ref="D131:D158" si="101">IMPRODUCT(rho0*c_,COMPLEX(1+0.0699*(rho0*$B131/sigma)^-0.632,-0.1071*(rho0*$B131/sigma)^-0.632))</f>
        <v>469,354240457654-88,0817365689721i</v>
      </c>
      <c r="E131" s="19" t="str">
        <f t="shared" ref="E131:E158" si="102">IMPRODUCT($C131/c_,COMPLEX(1+0.1093*(rho0*$B131/sigma)^-0.618,-0.1597*(rho0*$B131/sigma)^-0.618))</f>
        <v>6,20519030760204-1,6039604168914i</v>
      </c>
      <c r="F131" s="18" t="str">
        <f t="shared" ref="F131:F158" si="103">IMSUM(COMPLEX(R_-rho0*c_,0),IMPRODUCT(IMSUB(IMSUB(COMPLEX(ms_cor*$C131,0),IMDIV($D131, IMDIV(IMSIN(IMPRODUCT(d,$E131)),IMCOS(IMPRODUCT(d,$E131))) )),COMPLEX(K11_/$C131,0)),COMPLEX(0,1)))</f>
        <v>295,116787738502+11156,0869286714i</v>
      </c>
      <c r="G131" s="18" t="str">
        <f t="shared" ref="G131:G158" si="104">IMSUM(COMPLEX(R_+rho0*c_,0),IMPRODUCT(IMSUB(IMSUB(COMPLEX(ms_cor*$C131,0),IMDIV($D131, IMDIV(IMSIN(IMPRODUCT(d,$E131)),IMCOS(IMPRODUCT(d,$E131))))),COMPLEX(K11_/$C131,0)),COMPLEX(0,1)))</f>
        <v>1118,85022876266+11156,0869286714i</v>
      </c>
      <c r="H131" s="19">
        <f t="shared" si="76"/>
        <v>9.2652213551417395E-3</v>
      </c>
      <c r="I131" s="19" t="str">
        <f t="shared" ref="I131:I158" si="105">IMPRODUCT(COMPLEX(0,-1),IMDIV(D131,IMDIV(IMSIN(IMPRODUCT(E131,d1_)),IMCOS(IMPRODUCT(E131,d1_)))))</f>
        <v>96,4903741347993-741,675882767621i</v>
      </c>
      <c r="J131" s="19" t="str">
        <f t="shared" ref="J131:J162" si="106">IMDIV(IMSUM(I131,IMPRODUCT(COMPLEX(0,1),rho0*c_*TAN($C131/c_*(d-d1_)))),IMSUM(1,IMPRODUCT(COMPLEX(0,1),TAN($C131/c_*(d-d1_))/rho0/c_,I131)))</f>
        <v>42,9808324503851-391,481497496675i</v>
      </c>
      <c r="K131" s="19" t="str">
        <f t="shared" ref="K131:K162" si="107">IMSUM(J131,COMPLEX(rho0/eps*((h/1000)/(deuxa/1000)+1)*SQRT(8*visc*$C131),(deuxa/1000*delta+h/1000)*$C131*rho0/eps))</f>
        <v>127,068547164159+5161,25293738406i</v>
      </c>
      <c r="L131" s="19">
        <f t="shared" ref="L131:L162" si="108">1-IMABS(IMDIV(IMSUB(K131,rho0*c_),IMSUM(K131,rho0*c_)))^2</f>
        <v>7.7738257837591807E-3</v>
      </c>
      <c r="M131" s="47">
        <f t="shared" ref="M131:M162" si="109">IF(type="Helmholtz",L131,H131)</f>
        <v>9.2652213551417395E-3</v>
      </c>
      <c r="N131" s="58">
        <f t="shared" si="77"/>
        <v>280</v>
      </c>
      <c r="O131" s="50" t="str">
        <f t="shared" ref="O131:O158" si="110">IMPRODUCT(rho0_2*c_2,COMPLEX(1+0.0699*(rho0_2*$B131/sigma_2)^-0.632,-0.1071*(rho0_2*$B131/sigma_2)^-0.632))</f>
        <v>469,354240457654-88,0817365689721i</v>
      </c>
      <c r="P131" s="50" t="str">
        <f t="shared" ref="P131:P158" si="111">IMPRODUCT($C131/c_2,COMPLEX(1+0.1093*(rho0_2*$B131/sigma_2)^-0.618,-0.1597*(rho0_2*$B131/sigma_2)^-0.618))</f>
        <v>6,20519030760204-1,6039604168914i</v>
      </c>
      <c r="Q131" s="48" t="str">
        <f t="shared" si="78"/>
        <v>295,116787738502+10866,0048031273i</v>
      </c>
      <c r="R131" s="48" t="str">
        <f t="shared" si="79"/>
        <v>1118,85022876266+10866,0048031273i</v>
      </c>
      <c r="S131" s="50">
        <f t="shared" si="80"/>
        <v>9.7612596727555401E-3</v>
      </c>
      <c r="T131" s="21" t="str">
        <f t="shared" ref="T131:T158" si="112">IMPRODUCT(COMPLEX(0,-1),IMDIV(O131,IMDIV(IMSIN(IMPRODUCT(P131,d1_2)),IMCOS(IMPRODUCT(P131,d1_2)))))</f>
        <v>96,4903741347993-741,675882767621i</v>
      </c>
      <c r="U131" s="21" t="str">
        <f t="shared" ref="U131:U162" si="113">IMDIV(IMSUM(T131,IMPRODUCT(COMPLEX(0,1),rho0_2*c_2*TAN($C131/c_2*(d_2-d1_2)))),IMSUM(1,IMPRODUCT(COMPLEX(0,1),TAN($C131/c_2*(d_2-d1_2))/rho0_2/c_2,T131)))</f>
        <v>42,9808324503851-391,481497496675i</v>
      </c>
      <c r="V131" s="21" t="str">
        <f t="shared" ref="V131:V162" si="114">IMSUM(U131,COMPLEX(rho0_2/eps_2*((h_2/1000)/(deuxa_2/1000)+1)*SQRT(8*visc*$C131),(deuxa_2/1000*delta_2+h_2/1000)*$C131*rho0_2/eps_2))</f>
        <v>147,906533966665+6015,37750832689i</v>
      </c>
      <c r="W131" s="21">
        <f t="shared" ref="W131:W162" si="115">1-IMABS(IMDIV(IMSUB(V131,rho0_2*c_2),IMSUM(V131,rho0_2*c_2)))^2</f>
        <v>6.6762662111077287E-3</v>
      </c>
      <c r="X131" s="51">
        <f t="shared" ref="X131:X162" si="116">IF(type_2="Helmholtz",W131,S131)</f>
        <v>9.7612596727555401E-3</v>
      </c>
      <c r="Y131" s="59">
        <f t="shared" si="81"/>
        <v>280</v>
      </c>
      <c r="Z131" s="23" t="str">
        <f t="shared" ref="Z131:Z158" si="117">IMPRODUCT(rho0_3*c_3,COMPLEX(1+0.0699*(rho0_3*$B131/sigma_3)^-0.632,-0.1071*(rho0_3*$B131/sigma_3)^-0.632))</f>
        <v>570,8394445351-243,576233803513i</v>
      </c>
      <c r="AA131" s="23" t="str">
        <f t="shared" ref="AA131:AA158" si="118">IMPRODUCT($C131/c_3,COMPLEX(1+0.1093*(rho0_3*$B131/sigma_3)^-0.618,-0.1597*(rho0_3*$B131/sigma_3)^-0.618))</f>
        <v>8,07548434587929-4,33667732368809i</v>
      </c>
      <c r="AB131" s="22" t="str">
        <f t="shared" si="82"/>
        <v>485,447058813682+16546,4843100745i</v>
      </c>
      <c r="AC131" s="22" t="str">
        <f t="shared" si="83"/>
        <v>1309,18049983784+16546,4843100745i</v>
      </c>
      <c r="AD131" s="23">
        <f t="shared" si="84"/>
        <v>5.3658592227856516E-3</v>
      </c>
      <c r="AE131" s="23" t="str">
        <f t="shared" ref="AE131:AE158" si="119">IMPRODUCT(COMPLEX(0,-1),IMDIV(Z131,IMDIV(IMSIN(IMPRODUCT(AA131,d1_3)),IMCOS(IMPRODUCT(AA131,d1_3)))))</f>
        <v>218,901534995629-560,046763766386i</v>
      </c>
      <c r="AF131" s="23" t="str">
        <f t="shared" ref="AF131:AF162" si="120">IMDIV(IMSUM(AE131,IMPRODUCT(COMPLEX(0,1),rho0_3*c_3*TAN($C131/c_3*(d_3-d1_3)))),IMSUM(1,IMPRODUCT(COMPLEX(0,1),TAN($C131/c_3*(d_3-d1_3))/rho0_3/c_3,AE131)))</f>
        <v>126,030644405805-346,869428839035i</v>
      </c>
      <c r="AG131" s="23" t="str">
        <f t="shared" ref="AG131:AG162" si="121">IMSUM(AF131,COMPLEX(rho0_3/eps_3*((h_3/1000)/(deuxa_3/1000)+1)*SQRT(8*visc*$C131),(deuxa_3/1000*delta_3+h_3/1000)*$C131*rho0_3/eps_3))</f>
        <v>405,832515115886+4602,79531414659i</v>
      </c>
      <c r="AH131" s="23">
        <f t="shared" ref="AH131:AH162" si="122">1-IMABS(IMDIV(IMSUB(AG131,rho0_3*c_3),IMSUM(AG131,rho0_3*c_3)))^2</f>
        <v>3.0593242168938328E-2</v>
      </c>
      <c r="AI131" s="45">
        <f t="shared" si="85"/>
        <v>3.0593242168938328E-2</v>
      </c>
      <c r="AJ131" s="61">
        <f t="shared" si="86"/>
        <v>280</v>
      </c>
    </row>
    <row r="132" spans="2:36">
      <c r="B132">
        <v>290</v>
      </c>
      <c r="C132" s="3">
        <f t="shared" ref="C132:C158" si="123">2*PI()*B132</f>
        <v>1822.12373908208</v>
      </c>
      <c r="D132" s="19" t="str">
        <f t="shared" si="101"/>
        <v>468,093332385322-86,1497872907658i</v>
      </c>
      <c r="E132" s="19" t="str">
        <f t="shared" si="102"/>
        <v>6,40241286575659-1,6256060751341i</v>
      </c>
      <c r="F132" s="18" t="str">
        <f t="shared" si="103"/>
        <v>295,029227532966+11591,9269001109i</v>
      </c>
      <c r="G132" s="18" t="str">
        <f t="shared" si="104"/>
        <v>1118,76266855712+11591,9269001109i</v>
      </c>
      <c r="H132" s="19">
        <f t="shared" ref="H132:H158" si="124">1-IMABS(IMDIV($F132,$G132))^2</f>
        <v>8.5868595224699584E-3</v>
      </c>
      <c r="I132" s="19" t="str">
        <f t="shared" si="105"/>
        <v>94,5454044111991-711,770282935296i</v>
      </c>
      <c r="J132" s="19" t="str">
        <f t="shared" si="106"/>
        <v>42,5225916366956-369,766938926605i</v>
      </c>
      <c r="K132" s="19" t="str">
        <f t="shared" si="107"/>
        <v>128,098700036463+5381,27944005701i</v>
      </c>
      <c r="L132" s="19">
        <f t="shared" si="108"/>
        <v>7.2150532070697215E-3</v>
      </c>
      <c r="M132" s="47">
        <f t="shared" si="109"/>
        <v>8.5868595224699584E-3</v>
      </c>
      <c r="N132" s="58">
        <f t="shared" ref="N132:N158" si="125">$B132</f>
        <v>290</v>
      </c>
      <c r="O132" s="50" t="str">
        <f t="shared" si="110"/>
        <v>468,093332385322-86,1497872907658i</v>
      </c>
      <c r="P132" s="50" t="str">
        <f t="shared" si="111"/>
        <v>6,40241286575659-1,6256060751341i</v>
      </c>
      <c r="Q132" s="48" t="str">
        <f t="shared" ref="Q132:Q158" si="126">IMSUM(COMPLEX(R_2-rho0_2*c_2,0),IMPRODUCT(IMSUB(IMSUB(COMPLEX(ms_cor_2*$C132,0),IMDIV(O132, IMDIV(IMSIN(IMPRODUCT(d_2,P132)),IMCOS(IMPRODUCT(d_2,P132))) )),COMPLEX(K11_2/$C132,0)),COMPLEX(0,1)))</f>
        <v>295,029227532966+11311,8476064821i</v>
      </c>
      <c r="R132" s="48" t="str">
        <f t="shared" ref="R132:R158" si="127">IMSUM(COMPLEX(R_2+rho0_2*c_2,0),IMPRODUCT(IMSUB(IMSUB(COMPLEX(ms_cor_2*$C132,0),IMDIV(O132, IMDIV(IMSIN(IMPRODUCT(d_2,P132)),IMCOS(IMPRODUCT(d_2,P132))))),COMPLEX(K11_2/$C132,0)),COMPLEX(0,1)))</f>
        <v>1118,76266855712+11311,8476064821i</v>
      </c>
      <c r="S132" s="50">
        <f t="shared" ref="S132:S158" si="128">1-IMABS(IMDIV($Q132,$R132))^2</f>
        <v>9.0131718448409615E-3</v>
      </c>
      <c r="T132" s="21" t="str">
        <f t="shared" si="112"/>
        <v>94,5454044111991-711,770282935296i</v>
      </c>
      <c r="U132" s="21" t="str">
        <f t="shared" si="113"/>
        <v>42,5225916366956-369,766938926605i</v>
      </c>
      <c r="V132" s="21" t="str">
        <f t="shared" si="114"/>
        <v>149,305529399281+6265,90845996209i</v>
      </c>
      <c r="W132" s="21">
        <f t="shared" si="115"/>
        <v>6.2151976875126635E-3</v>
      </c>
      <c r="X132" s="51">
        <f t="shared" si="116"/>
        <v>9.0131718448409615E-3</v>
      </c>
      <c r="Y132" s="59">
        <f t="shared" ref="Y132:Y158" si="129">$B132</f>
        <v>290</v>
      </c>
      <c r="Z132" s="23" t="str">
        <f t="shared" si="117"/>
        <v>567,352600935119-238,233730948606i</v>
      </c>
      <c r="AA132" s="23" t="str">
        <f t="shared" si="118"/>
        <v>8,29794676976839-4,39520135848896i</v>
      </c>
      <c r="AB132" s="22" t="str">
        <f t="shared" ref="AB132:AB158" si="130">IMSUM(COMPLEX(R_3-rho0_3*c_3,0),IMPRODUCT(IMSUB(IMSUB(COMPLEX(ms_cor_3*$C132,0),IMDIV(Z132, IMDIV(IMSIN(IMPRODUCT(d_3,AA132)),IMCOS(IMPRODUCT(d_3,AA132))))),COMPLEX(K11_3/$C132,0)),COMPLEX(0,1)))</f>
        <v>488,366272789414+17166,8603958794i</v>
      </c>
      <c r="AC132" s="22" t="str">
        <f t="shared" ref="AC132:AC158" si="131">IMSUM(COMPLEX(R_3+rho0_3*c_3,0),IMPRODUCT(IMSUB(IMSUB(COMPLEX(ms_cor_3*$C132,0),IMDIV(Z132, IMDIV(IMSIN(IMPRODUCT(d_3,AA132)),IMCOS(IMPRODUCT(d_3,AA132))))),COMPLEX(K11_3/$C132,0)),COMPLEX(0,1)))</f>
        <v>1312,09971381357+17166,8603958794i</v>
      </c>
      <c r="AD132" s="23">
        <f t="shared" ref="AD132:AD158" si="132">1-IMABS(IMDIV($AB132,$AC132))^2</f>
        <v>5.003341630156366E-3</v>
      </c>
      <c r="AE132" s="23" t="str">
        <f t="shared" si="119"/>
        <v>218,709465990381-534,843991547352i</v>
      </c>
      <c r="AF132" s="23" t="str">
        <f t="shared" si="120"/>
        <v>127,044946165377-326,674030717259i</v>
      </c>
      <c r="AG132" s="23" t="str">
        <f t="shared" si="121"/>
        <v>411,799446865602+4799,76445308928i</v>
      </c>
      <c r="AH132" s="23">
        <f t="shared" si="122"/>
        <v>2.8606056569865923E-2</v>
      </c>
      <c r="AI132" s="45">
        <f t="shared" ref="AI132:AI158" si="133">IF(type_3="Helmholtz",AH132,AD132)</f>
        <v>2.8606056569865923E-2</v>
      </c>
      <c r="AJ132" s="61">
        <f t="shared" ref="AJ132:AJ158" si="134">$B132</f>
        <v>290</v>
      </c>
    </row>
    <row r="133" spans="2:36">
      <c r="B133">
        <v>300</v>
      </c>
      <c r="C133" s="3">
        <f t="shared" si="123"/>
        <v>1884.9555921538758</v>
      </c>
      <c r="D133" s="19" t="str">
        <f t="shared" si="101"/>
        <v>466,901447460228-84,3235945085391i</v>
      </c>
      <c r="E133" s="19" t="str">
        <f t="shared" si="102"/>
        <v>6,59932298237022-1,64679521998175i</v>
      </c>
      <c r="F133" s="18" t="str">
        <f t="shared" si="103"/>
        <v>295,079748667959+12026,6374081528i</v>
      </c>
      <c r="G133" s="18" t="str">
        <f t="shared" si="104"/>
        <v>1118,81318969212+12026,6374081528i</v>
      </c>
      <c r="H133" s="19">
        <f t="shared" si="124"/>
        <v>7.9831168860146073E-3</v>
      </c>
      <c r="I133" s="19" t="str">
        <f t="shared" si="105"/>
        <v>92,7779128221837-683,615051181402i</v>
      </c>
      <c r="J133" s="19" t="str">
        <f t="shared" si="106"/>
        <v>42,1518797506214-349,130551865103i</v>
      </c>
      <c r="K133" s="19" t="str">
        <f t="shared" si="107"/>
        <v>129,190933582292+5600,2277712214i</v>
      </c>
      <c r="L133" s="19">
        <f t="shared" si="108"/>
        <v>6.7236077904266889E-3</v>
      </c>
      <c r="M133" s="47">
        <f t="shared" si="109"/>
        <v>7.9831168860146073E-3</v>
      </c>
      <c r="N133" s="58">
        <f t="shared" si="125"/>
        <v>300</v>
      </c>
      <c r="O133" s="50" t="str">
        <f t="shared" si="110"/>
        <v>466,901447460228-84,3235945085391i</v>
      </c>
      <c r="P133" s="50" t="str">
        <f t="shared" si="111"/>
        <v>6,59932298237022-1,64679521998175i</v>
      </c>
      <c r="Q133" s="48" t="str">
        <f t="shared" si="126"/>
        <v>295,079748667959+11755,8940909783i</v>
      </c>
      <c r="R133" s="48" t="str">
        <f t="shared" si="127"/>
        <v>1118,81318969212+11755,8940909783i</v>
      </c>
      <c r="S133" s="50">
        <f t="shared" si="128"/>
        <v>8.3517217913829933E-3</v>
      </c>
      <c r="T133" s="21" t="str">
        <f t="shared" si="112"/>
        <v>92,7779128221837-683,615051181402i</v>
      </c>
      <c r="U133" s="21" t="str">
        <f t="shared" si="113"/>
        <v>42,1518797506214-349,130551865103i</v>
      </c>
      <c r="V133" s="21" t="str">
        <f t="shared" si="114"/>
        <v>150,760299109953+6515,36124008872i</v>
      </c>
      <c r="W133" s="21">
        <f t="shared" si="115"/>
        <v>5.8076463772526177E-3</v>
      </c>
      <c r="X133" s="51">
        <f t="shared" si="116"/>
        <v>8.3517217913829933E-3</v>
      </c>
      <c r="Y133" s="59">
        <f t="shared" si="129"/>
        <v>300</v>
      </c>
      <c r="Z133" s="23" t="str">
        <f t="shared" si="117"/>
        <v>564,05663002798-233,18368110376i</v>
      </c>
      <c r="AA133" s="23" t="str">
        <f t="shared" si="118"/>
        <v>8,51956443581245-4,45249110392248i</v>
      </c>
      <c r="AB133" s="22" t="str">
        <f t="shared" si="130"/>
        <v>491,4746545825+17786,2410467404i</v>
      </c>
      <c r="AC133" s="22" t="str">
        <f t="shared" si="131"/>
        <v>1315,20809560666+17786,2410467404i</v>
      </c>
      <c r="AD133" s="23">
        <f t="shared" si="132"/>
        <v>4.6787736733530094E-3</v>
      </c>
      <c r="AE133" s="23" t="str">
        <f t="shared" si="119"/>
        <v>218,645071997181-511,058555242724i</v>
      </c>
      <c r="AF133" s="23" t="str">
        <f t="shared" si="120"/>
        <v>128,191733857343-307,487051127087i</v>
      </c>
      <c r="AG133" s="23" t="str">
        <f t="shared" si="121"/>
        <v>417,814185482227+4995,72517350036i</v>
      </c>
      <c r="AH133" s="23">
        <f t="shared" si="122"/>
        <v>2.6840235700707482E-2</v>
      </c>
      <c r="AI133" s="45">
        <f t="shared" si="133"/>
        <v>2.6840235700707482E-2</v>
      </c>
      <c r="AJ133" s="61">
        <f t="shared" si="134"/>
        <v>300</v>
      </c>
    </row>
    <row r="134" spans="2:36">
      <c r="B134">
        <v>310</v>
      </c>
      <c r="C134" s="3">
        <f t="shared" si="123"/>
        <v>1947.7874452256717</v>
      </c>
      <c r="D134" s="19" t="str">
        <f t="shared" si="101"/>
        <v>465,772689680187-82,5941244335415i</v>
      </c>
      <c r="E134" s="19" t="str">
        <f t="shared" si="102"/>
        <v>6,79593734229118-1,66755222993627i</v>
      </c>
      <c r="F134" s="18" t="str">
        <f t="shared" si="103"/>
        <v>295,260386561798+12460,3320235166i</v>
      </c>
      <c r="G134" s="18" t="str">
        <f t="shared" si="104"/>
        <v>1118,99382758596+12460,3320235166i</v>
      </c>
      <c r="H134" s="19">
        <f t="shared" si="124"/>
        <v>7.4433163693080617E-3</v>
      </c>
      <c r="I134" s="19" t="str">
        <f t="shared" si="105"/>
        <v>91,1708714890379-657,044019341431i</v>
      </c>
      <c r="J134" s="19" t="str">
        <f t="shared" si="106"/>
        <v>41,8626355759255-329,462905770501i</v>
      </c>
      <c r="K134" s="19" t="str">
        <f t="shared" si="107"/>
        <v>130,340448924675+5818,20736141888i</v>
      </c>
      <c r="L134" s="19">
        <f t="shared" si="108"/>
        <v>6.2887177677219963E-3</v>
      </c>
      <c r="M134" s="47">
        <f t="shared" si="109"/>
        <v>7.4433163693080617E-3</v>
      </c>
      <c r="N134" s="58">
        <f t="shared" si="125"/>
        <v>310</v>
      </c>
      <c r="O134" s="50" t="str">
        <f t="shared" si="110"/>
        <v>465,772689680187-82,5941244335415i</v>
      </c>
      <c r="P134" s="50" t="str">
        <f t="shared" si="111"/>
        <v>6,79593734229118-1,66755222993627i</v>
      </c>
      <c r="Q134" s="48" t="str">
        <f t="shared" si="126"/>
        <v>295,260386561798+12198,3223617349i</v>
      </c>
      <c r="R134" s="48" t="str">
        <f t="shared" si="127"/>
        <v>1118,99382758596+12198,3223617349i</v>
      </c>
      <c r="S134" s="50">
        <f t="shared" si="128"/>
        <v>7.7638057474912481E-3</v>
      </c>
      <c r="T134" s="21" t="str">
        <f t="shared" si="112"/>
        <v>91,1708714890379-657,044019341431i</v>
      </c>
      <c r="U134" s="21" t="str">
        <f t="shared" si="113"/>
        <v>41,8626355759255-329,462905770501i</v>
      </c>
      <c r="V134" s="21" t="str">
        <f t="shared" si="114"/>
        <v>152,266357045162+6763,84527924844i</v>
      </c>
      <c r="W134" s="21">
        <f t="shared" si="115"/>
        <v>5.4453113273766895E-3</v>
      </c>
      <c r="X134" s="51">
        <f t="shared" si="116"/>
        <v>7.7638057474912481E-3</v>
      </c>
      <c r="Y134" s="59">
        <f t="shared" si="129"/>
        <v>310</v>
      </c>
      <c r="Z134" s="23" t="str">
        <f t="shared" si="117"/>
        <v>560,935227343968-228,401102742423i</v>
      </c>
      <c r="AA134" s="23" t="str">
        <f t="shared" si="118"/>
        <v>8,74038245535089-4,50861247289728i</v>
      </c>
      <c r="AB134" s="22" t="str">
        <f t="shared" si="130"/>
        <v>494,771310060303+18404,7139478831i</v>
      </c>
      <c r="AC134" s="22" t="str">
        <f t="shared" si="131"/>
        <v>1318,50475108446+18404,7139478831i</v>
      </c>
      <c r="AD134" s="23">
        <f t="shared" si="132"/>
        <v>4.3870166929653731E-3</v>
      </c>
      <c r="AE134" s="23" t="str">
        <f t="shared" si="119"/>
        <v>218,701226684783-488,555514374317i</v>
      </c>
      <c r="AF134" s="23" t="str">
        <f t="shared" si="120"/>
        <v>129,470127188168-289,210213039055i</v>
      </c>
      <c r="AG134" s="23" t="str">
        <f t="shared" si="121"/>
        <v>423,880051106133+5190,77575240931i</v>
      </c>
      <c r="AH134" s="23">
        <f t="shared" si="122"/>
        <v>2.526273577689031E-2</v>
      </c>
      <c r="AI134" s="45">
        <f t="shared" si="133"/>
        <v>2.526273577689031E-2</v>
      </c>
      <c r="AJ134" s="61">
        <f t="shared" si="134"/>
        <v>310</v>
      </c>
    </row>
    <row r="135" spans="2:36">
      <c r="B135">
        <v>320</v>
      </c>
      <c r="C135" s="3">
        <f t="shared" si="123"/>
        <v>2010.6192982974676</v>
      </c>
      <c r="D135" s="19" t="str">
        <f t="shared" si="101"/>
        <v>464,701836209722-80,9533746955313i</v>
      </c>
      <c r="E135" s="19" t="str">
        <f t="shared" si="102"/>
        <v>6,99227123459198-1,68789944410903i</v>
      </c>
      <c r="F135" s="18" t="str">
        <f t="shared" si="103"/>
        <v>295,564558343169+12893,1107603506i</v>
      </c>
      <c r="G135" s="18" t="str">
        <f t="shared" si="104"/>
        <v>1119,29799936733+12893,1107603506i</v>
      </c>
      <c r="H135" s="19">
        <f t="shared" si="124"/>
        <v>6.9586451151597561E-3</v>
      </c>
      <c r="I135" s="19" t="str">
        <f t="shared" si="105"/>
        <v>89,7093968335234-631,911312585543i</v>
      </c>
      <c r="J135" s="19" t="str">
        <f t="shared" si="106"/>
        <v>41,6497493802624-310,667693613011i</v>
      </c>
      <c r="K135" s="19" t="str">
        <f t="shared" si="107"/>
        <v>131,543297636185+6035,31451767926i</v>
      </c>
      <c r="L135" s="19">
        <f t="shared" si="108"/>
        <v>5.9017255662533463E-3</v>
      </c>
      <c r="M135" s="47">
        <f t="shared" si="109"/>
        <v>6.9586451151597561E-3</v>
      </c>
      <c r="N135" s="58">
        <f t="shared" si="125"/>
        <v>320</v>
      </c>
      <c r="O135" s="50" t="str">
        <f t="shared" si="110"/>
        <v>464,701836209722-80,9533746955313i</v>
      </c>
      <c r="P135" s="50" t="str">
        <f t="shared" si="111"/>
        <v>6,99227123459198-1,68789944410903i</v>
      </c>
      <c r="Q135" s="48" t="str">
        <f t="shared" si="126"/>
        <v>295,564558343169+12639,2889004996i</v>
      </c>
      <c r="R135" s="48" t="str">
        <f t="shared" si="127"/>
        <v>1119,29799936733+12639,2889004996i</v>
      </c>
      <c r="S135" s="50">
        <f t="shared" si="128"/>
        <v>7.2387414716090781E-3</v>
      </c>
      <c r="T135" s="21" t="str">
        <f t="shared" si="112"/>
        <v>89,7093968335234-631,911312585543i</v>
      </c>
      <c r="U135" s="21" t="str">
        <f t="shared" si="113"/>
        <v>41,6497493802624-310,667693613011i</v>
      </c>
      <c r="V135" s="21" t="str">
        <f t="shared" si="114"/>
        <v>153,820042563356+7011,45688447106i</v>
      </c>
      <c r="W135" s="21">
        <f t="shared" si="115"/>
        <v>5.1214776850052601E-3</v>
      </c>
      <c r="X135" s="51">
        <f t="shared" si="116"/>
        <v>7.2387414716090781E-3</v>
      </c>
      <c r="Y135" s="59">
        <f t="shared" si="129"/>
        <v>320</v>
      </c>
      <c r="Z135" s="23" t="str">
        <f t="shared" si="117"/>
        <v>557,973949950358-223,863866564232i</v>
      </c>
      <c r="AA135" s="23" t="str">
        <f t="shared" si="118"/>
        <v>8,96044216592132-4,56362586435883i</v>
      </c>
      <c r="AB135" s="22" t="str">
        <f t="shared" si="130"/>
        <v>498,256018440569+19022,3552036339i</v>
      </c>
      <c r="AC135" s="22" t="str">
        <f t="shared" si="131"/>
        <v>1321,98945946473+19022,3552036339i</v>
      </c>
      <c r="AD135" s="23">
        <f t="shared" si="132"/>
        <v>4.1237809322425267E-3</v>
      </c>
      <c r="AE135" s="23" t="str">
        <f t="shared" si="119"/>
        <v>218,871662829556-467,216585930813i</v>
      </c>
      <c r="AF135" s="23" t="str">
        <f t="shared" si="120"/>
        <v>130,879902391324-271,757503812164i</v>
      </c>
      <c r="AG135" s="23" t="str">
        <f t="shared" si="121"/>
        <v>430,000684212908+5385,00220245712i</v>
      </c>
      <c r="AH135" s="23">
        <f t="shared" si="122"/>
        <v>2.3846640123137197E-2</v>
      </c>
      <c r="AI135" s="45">
        <f t="shared" si="133"/>
        <v>2.3846640123137197E-2</v>
      </c>
      <c r="AJ135" s="61">
        <f t="shared" si="134"/>
        <v>320</v>
      </c>
    </row>
    <row r="136" spans="2:36">
      <c r="B136">
        <v>330</v>
      </c>
      <c r="C136" s="3">
        <f t="shared" si="123"/>
        <v>2073.4511513692632</v>
      </c>
      <c r="D136" s="19" t="str">
        <f t="shared" si="101"/>
        <v>463,684242345696-79,3942287321954i</v>
      </c>
      <c r="E136" s="19" t="str">
        <f t="shared" si="102"/>
        <v>7,18833870895445-1,70785739071781i</v>
      </c>
      <c r="F136" s="18" t="str">
        <f t="shared" si="103"/>
        <v>295,986885054953+13325,0621149426i</v>
      </c>
      <c r="G136" s="18" t="str">
        <f t="shared" si="104"/>
        <v>1119,72032607911+13325,0621149426i</v>
      </c>
      <c r="H136" s="19">
        <f t="shared" si="124"/>
        <v>6.5217745020873519E-3</v>
      </c>
      <c r="I136" s="19" t="str">
        <f t="shared" si="105"/>
        <v>88,3804324947128-608,08832420064i</v>
      </c>
      <c r="J136" s="19" t="str">
        <f t="shared" si="106"/>
        <v>41,5089339935794-292,659744660466i</v>
      </c>
      <c r="K136" s="19" t="str">
        <f t="shared" si="107"/>
        <v>132,796263788594+6251,63441073468i</v>
      </c>
      <c r="L136" s="19">
        <f t="shared" si="108"/>
        <v>5.5556049078699932E-3</v>
      </c>
      <c r="M136" s="47">
        <f t="shared" si="109"/>
        <v>6.5217745020873519E-3</v>
      </c>
      <c r="N136" s="58">
        <f t="shared" si="125"/>
        <v>330</v>
      </c>
      <c r="O136" s="50" t="str">
        <f t="shared" si="110"/>
        <v>463,684242345696-79,3942287321954i</v>
      </c>
      <c r="P136" s="50" t="str">
        <f t="shared" si="111"/>
        <v>7,18833870895445-1,70785739071781i</v>
      </c>
      <c r="Q136" s="48" t="str">
        <f t="shared" si="126"/>
        <v>295,986885054953+13078,9318266022i</v>
      </c>
      <c r="R136" s="48" t="str">
        <f t="shared" si="127"/>
        <v>1119,72032607911+13078,9318266022i</v>
      </c>
      <c r="S136" s="50">
        <f t="shared" si="128"/>
        <v>6.7677457571352351E-3</v>
      </c>
      <c r="T136" s="21" t="str">
        <f t="shared" si="112"/>
        <v>88,3804324947128-608,08832420064i</v>
      </c>
      <c r="U136" s="21" t="str">
        <f t="shared" si="113"/>
        <v>41,5089339935794-292,659744660466i</v>
      </c>
      <c r="V136" s="21" t="str">
        <f t="shared" si="114"/>
        <v>155,41840520342+7258,28122648873i</v>
      </c>
      <c r="W136" s="21">
        <f t="shared" si="115"/>
        <v>4.830662954456777E-3</v>
      </c>
      <c r="X136" s="51">
        <f t="shared" si="116"/>
        <v>6.7677457571352351E-3</v>
      </c>
      <c r="Y136" s="59">
        <f t="shared" si="129"/>
        <v>330</v>
      </c>
      <c r="Z136" s="23" t="str">
        <f t="shared" si="117"/>
        <v>555,159953648789-219,552292831782i</v>
      </c>
      <c r="AA136" s="23" t="str">
        <f t="shared" si="118"/>
        <v>9,17978155408264-4,61758678108356i</v>
      </c>
      <c r="AB136" s="22" t="str">
        <f t="shared" si="130"/>
        <v>501,92915002833+19639,2309932203i</v>
      </c>
      <c r="AC136" s="22" t="str">
        <f t="shared" si="131"/>
        <v>1325,66259105249+19639,2309932203i</v>
      </c>
      <c r="AD136" s="23">
        <f t="shared" si="132"/>
        <v>3.8854616297834266E-3</v>
      </c>
      <c r="AE136" s="23" t="str">
        <f t="shared" si="119"/>
        <v>219,150867356084-446,937639956323i</v>
      </c>
      <c r="AF136" s="23" t="str">
        <f t="shared" si="120"/>
        <v>132,42144188143-255,053356625208i</v>
      </c>
      <c r="AG136" s="23" t="str">
        <f t="shared" si="121"/>
        <v>436,18003177434+5578,48009046499i</v>
      </c>
      <c r="AH136" s="23">
        <f t="shared" si="122"/>
        <v>2.2569824945635975E-2</v>
      </c>
      <c r="AI136" s="45">
        <f t="shared" si="133"/>
        <v>2.2569824945635975E-2</v>
      </c>
      <c r="AJ136" s="61">
        <f t="shared" si="134"/>
        <v>330</v>
      </c>
    </row>
    <row r="137" spans="2:36">
      <c r="B137">
        <v>340</v>
      </c>
      <c r="C137" s="3">
        <f t="shared" si="123"/>
        <v>2136.2830044410593</v>
      </c>
      <c r="D137" s="19" t="str">
        <f t="shared" si="101"/>
        <v>462,715762313861-77,9103344344935i</v>
      </c>
      <c r="E137" s="19" t="str">
        <f t="shared" si="102"/>
        <v>7,38415271036012-1,72744498388463i</v>
      </c>
      <c r="F137" s="18" t="str">
        <f t="shared" si="103"/>
        <v>296,523046915481+13756,2647500316i</v>
      </c>
      <c r="G137" s="18" t="str">
        <f t="shared" si="104"/>
        <v>1120,25648793964+13756,2647500316i</v>
      </c>
      <c r="H137" s="19">
        <f t="shared" si="124"/>
        <v>6.1265680119767518E-3</v>
      </c>
      <c r="I137" s="19" t="str">
        <f t="shared" si="105"/>
        <v>87,1724865293193-585,461217051404i</v>
      </c>
      <c r="J137" s="19" t="str">
        <f t="shared" si="106"/>
        <v>41,436619549963-275,36338342729i</v>
      </c>
      <c r="K137" s="19" t="str">
        <f t="shared" si="107"/>
        <v>134,096768180145+6467,24271607074i</v>
      </c>
      <c r="L137" s="19">
        <f t="shared" si="108"/>
        <v>5.2446024189225504E-3</v>
      </c>
      <c r="M137" s="47">
        <f t="shared" si="109"/>
        <v>6.1265680119767518E-3</v>
      </c>
      <c r="N137" s="58">
        <f t="shared" si="125"/>
        <v>340</v>
      </c>
      <c r="O137" s="50" t="str">
        <f t="shared" si="110"/>
        <v>462,715762313861-77,9103344344935i</v>
      </c>
      <c r="P137" s="50" t="str">
        <f t="shared" si="111"/>
        <v>7,38415271036012-1,72744498388463i</v>
      </c>
      <c r="Q137" s="48" t="str">
        <f t="shared" si="126"/>
        <v>296,523046915481+13517,3735878189i</v>
      </c>
      <c r="R137" s="48" t="str">
        <f t="shared" si="127"/>
        <v>1120,25648793964+13517,3735878189i</v>
      </c>
      <c r="S137" s="50">
        <f t="shared" si="128"/>
        <v>6.3435397215810818E-3</v>
      </c>
      <c r="T137" s="21" t="str">
        <f t="shared" si="112"/>
        <v>87,1724865293193-585,461217051404i</v>
      </c>
      <c r="U137" s="21" t="str">
        <f t="shared" si="113"/>
        <v>41,436619549963-275,36338342729i</v>
      </c>
      <c r="V137" s="21" t="str">
        <f t="shared" si="114"/>
        <v>157,059111262562+7504,39398078704i</v>
      </c>
      <c r="W137" s="21">
        <f t="shared" si="115"/>
        <v>4.5683525069144526E-3</v>
      </c>
      <c r="X137" s="51">
        <f t="shared" si="116"/>
        <v>6.3435397215810818E-3</v>
      </c>
      <c r="Y137" s="59">
        <f t="shared" si="129"/>
        <v>340</v>
      </c>
      <c r="Z137" s="23" t="str">
        <f t="shared" si="117"/>
        <v>552,481773950512-215,448815783351i</v>
      </c>
      <c r="AA137" s="23" t="str">
        <f t="shared" si="118"/>
        <v>9,39843561958111-4,67054636176749i</v>
      </c>
      <c r="AB137" s="22" t="str">
        <f t="shared" si="130"/>
        <v>505,791592864029+20255,3989289737i</v>
      </c>
      <c r="AC137" s="22" t="str">
        <f t="shared" si="131"/>
        <v>1329,52503388819+20255,3989289737i</v>
      </c>
      <c r="AD137" s="23">
        <f t="shared" si="132"/>
        <v>3.6690110429870026E-3</v>
      </c>
      <c r="AE137" s="23" t="str">
        <f t="shared" si="119"/>
        <v>219,533992292199-427,626635545667i</v>
      </c>
      <c r="AF137" s="23" t="str">
        <f t="shared" si="120"/>
        <v>134,095693137363-239,031155568327i</v>
      </c>
      <c r="AG137" s="23" t="str">
        <f t="shared" si="121"/>
        <v>442,422337704294+5771,27603234278i</v>
      </c>
      <c r="AH137" s="23">
        <f t="shared" si="122"/>
        <v>2.1413955250149108E-2</v>
      </c>
      <c r="AI137" s="45">
        <f t="shared" si="133"/>
        <v>2.1413955250149108E-2</v>
      </c>
      <c r="AJ137" s="61">
        <f t="shared" si="134"/>
        <v>340</v>
      </c>
    </row>
    <row r="138" spans="2:36">
      <c r="B138">
        <v>350</v>
      </c>
      <c r="C138" s="3">
        <f t="shared" si="123"/>
        <v>2199.114857512855</v>
      </c>
      <c r="D138" s="19" t="str">
        <f t="shared" si="101"/>
        <v>461,792682880075-76,4960024264985i</v>
      </c>
      <c r="E138" s="19" t="str">
        <f t="shared" si="102"/>
        <v>7,57972519564007-1,74667969392904i</v>
      </c>
      <c r="F138" s="18" t="str">
        <f t="shared" si="103"/>
        <v>297,169665497849+14186,7888949181i</v>
      </c>
      <c r="G138" s="18" t="str">
        <f t="shared" si="104"/>
        <v>1120,90310652201+14186,7888949181i</v>
      </c>
      <c r="H138" s="19">
        <f t="shared" si="124"/>
        <v>5.7678543959218675E-3</v>
      </c>
      <c r="I138" s="19" t="str">
        <f t="shared" si="105"/>
        <v>86,0754124282787-563,928847541409i</v>
      </c>
      <c r="J138" s="19" t="str">
        <f t="shared" si="106"/>
        <v>41,4298674112556-258,711065945592i</v>
      </c>
      <c r="K138" s="19" t="str">
        <f t="shared" si="107"/>
        <v>135,442790497559+6682,20697765533i</v>
      </c>
      <c r="L138" s="19">
        <f t="shared" si="108"/>
        <v>4.9639682891590153E-3</v>
      </c>
      <c r="M138" s="47">
        <f t="shared" si="109"/>
        <v>5.7678543959218675E-3</v>
      </c>
      <c r="N138" s="58">
        <f t="shared" si="125"/>
        <v>350</v>
      </c>
      <c r="O138" s="50" t="str">
        <f t="shared" si="110"/>
        <v>461,792682880075-76,4960024264985i</v>
      </c>
      <c r="P138" s="50" t="str">
        <f t="shared" si="111"/>
        <v>7,57972519564007-1,74667969392904i</v>
      </c>
      <c r="Q138" s="48" t="str">
        <f t="shared" si="126"/>
        <v>297,169665497849+13954,7231944829i</v>
      </c>
      <c r="R138" s="48" t="str">
        <f t="shared" si="127"/>
        <v>1120,90310652201+13954,7231944829i</v>
      </c>
      <c r="S138" s="50">
        <f t="shared" si="128"/>
        <v>5.9600472154676121E-3</v>
      </c>
      <c r="T138" s="21" t="str">
        <f t="shared" si="112"/>
        <v>86,0754124282787-563,928847541409i</v>
      </c>
      <c r="U138" s="21" t="str">
        <f t="shared" si="113"/>
        <v>41,4298674112556-258,711065945592i</v>
      </c>
      <c r="V138" s="21" t="str">
        <f t="shared" si="114"/>
        <v>158,740367999884+7749,86269133386i</v>
      </c>
      <c r="W138" s="21">
        <f t="shared" si="115"/>
        <v>4.3307994276139405E-3</v>
      </c>
      <c r="X138" s="51">
        <f t="shared" si="116"/>
        <v>5.9600472154676121E-3</v>
      </c>
      <c r="Y138" s="59">
        <f t="shared" si="129"/>
        <v>350</v>
      </c>
      <c r="Z138" s="23" t="str">
        <f t="shared" si="117"/>
        <v>549,929142488622-211,537702341741i</v>
      </c>
      <c r="AA138" s="23" t="str">
        <f t="shared" si="118"/>
        <v>9,61643669047029-4,72255184145319i</v>
      </c>
      <c r="AB138" s="22" t="str">
        <f t="shared" si="130"/>
        <v>509,844685972343+20870,9091758238i</v>
      </c>
      <c r="AC138" s="22" t="str">
        <f t="shared" si="131"/>
        <v>1333,5781269965+20870,9091758238i</v>
      </c>
      <c r="AD138" s="23">
        <f t="shared" si="132"/>
        <v>3.4718376381838167E-3</v>
      </c>
      <c r="AE138" s="23" t="str">
        <f t="shared" si="119"/>
        <v>220,016778911871-409,201909394484i</v>
      </c>
      <c r="AF138" s="23" t="str">
        <f t="shared" si="120"/>
        <v>135,904135220809-223,63200025322i</v>
      </c>
      <c r="AG138" s="23" t="str">
        <f t="shared" si="121"/>
        <v>448,732136790484+5963,44892847881i</v>
      </c>
      <c r="AH138" s="23">
        <f t="shared" si="122"/>
        <v>2.0363720226343363E-2</v>
      </c>
      <c r="AI138" s="45">
        <f t="shared" si="133"/>
        <v>2.0363720226343363E-2</v>
      </c>
      <c r="AJ138" s="61">
        <f t="shared" si="134"/>
        <v>350</v>
      </c>
    </row>
    <row r="139" spans="2:36">
      <c r="B139">
        <v>360</v>
      </c>
      <c r="C139" s="3">
        <f t="shared" si="123"/>
        <v>2261.9467105846511</v>
      </c>
      <c r="D139" s="19" t="str">
        <f t="shared" si="101"/>
        <v>460,911667402807-75,1461203433027i</v>
      </c>
      <c r="E139" s="19" t="str">
        <f t="shared" si="102"/>
        <v>7,77506723477315-1,76557769537654i</v>
      </c>
      <c r="F139" s="18" t="str">
        <f t="shared" si="103"/>
        <v>297,924208030657+14616,6975160989i</v>
      </c>
      <c r="G139" s="18" t="str">
        <f t="shared" si="104"/>
        <v>1121,65764905482+14616,6975160989i</v>
      </c>
      <c r="H139" s="19">
        <f t="shared" si="124"/>
        <v>5.4412499132444614E-3</v>
      </c>
      <c r="I139" s="19" t="str">
        <f t="shared" si="105"/>
        <v>85,0802257192027-543,401030834215i</v>
      </c>
      <c r="J139" s="19" t="str">
        <f t="shared" si="106"/>
        <v>41,4862997747105-242,64223971083i</v>
      </c>
      <c r="K139" s="19" t="str">
        <f t="shared" si="107"/>
        <v>136,832806109735+6896,58774799297i</v>
      </c>
      <c r="L139" s="19">
        <f t="shared" si="108"/>
        <v>4.7097515030937176E-3</v>
      </c>
      <c r="M139" s="47">
        <f t="shared" si="109"/>
        <v>5.4412499132444614E-3</v>
      </c>
      <c r="N139" s="58">
        <f t="shared" si="125"/>
        <v>360</v>
      </c>
      <c r="O139" s="50" t="str">
        <f t="shared" si="110"/>
        <v>460,911667402807-75,1461203433027i</v>
      </c>
      <c r="P139" s="50" t="str">
        <f t="shared" si="111"/>
        <v>7,77506723477315-1,76557769537654i</v>
      </c>
      <c r="Q139" s="48" t="str">
        <f t="shared" si="126"/>
        <v>297,924208030657+14391,0780851202i</v>
      </c>
      <c r="R139" s="48" t="str">
        <f t="shared" si="127"/>
        <v>1121,65764905482+14391,0780851202i</v>
      </c>
      <c r="S139" s="50">
        <f t="shared" si="128"/>
        <v>5.6121619531100952E-3</v>
      </c>
      <c r="T139" s="21" t="str">
        <f t="shared" si="112"/>
        <v>85,0802257192027-543,401030834215i</v>
      </c>
      <c r="U139" s="21" t="str">
        <f t="shared" si="113"/>
        <v>41,4862997747105-242,64223971083i</v>
      </c>
      <c r="V139" s="21" t="str">
        <f t="shared" si="114"/>
        <v>160,460862210884+7994,74791063375i</v>
      </c>
      <c r="W139" s="21">
        <f t="shared" si="115"/>
        <v>4.1148713597656261E-3</v>
      </c>
      <c r="X139" s="51">
        <f t="shared" si="116"/>
        <v>5.6121619531100952E-3</v>
      </c>
      <c r="Y139" s="59">
        <f t="shared" si="129"/>
        <v>360</v>
      </c>
      <c r="Z139" s="23" t="str">
        <f t="shared" si="117"/>
        <v>547,492832304075-207,804815063274i</v>
      </c>
      <c r="AA139" s="23" t="str">
        <f t="shared" si="118"/>
        <v>9,83381469699414-4,77364695170485i</v>
      </c>
      <c r="AB139" s="22" t="str">
        <f t="shared" si="130"/>
        <v>514,090157241203+21485,8053779343i</v>
      </c>
      <c r="AC139" s="22" t="str">
        <f t="shared" si="131"/>
        <v>1337,82359826536+21485,8053779343i</v>
      </c>
      <c r="AD139" s="23">
        <f t="shared" si="132"/>
        <v>3.2917260243434665E-3</v>
      </c>
      <c r="AE139" s="23" t="str">
        <f t="shared" si="119"/>
        <v>220,595492864682-391,590748546543i</v>
      </c>
      <c r="AF139" s="23" t="str">
        <f t="shared" si="120"/>
        <v>137,84875161928-208,803680086082i</v>
      </c>
      <c r="AG139" s="23" t="str">
        <f t="shared" si="121"/>
        <v>455,114251449075+6155,05098946686i</v>
      </c>
      <c r="AH139" s="23">
        <f t="shared" si="122"/>
        <v>1.940624459888507E-2</v>
      </c>
      <c r="AI139" s="45">
        <f t="shared" si="133"/>
        <v>1.940624459888507E-2</v>
      </c>
      <c r="AJ139" s="61">
        <f t="shared" si="134"/>
        <v>360</v>
      </c>
    </row>
    <row r="140" spans="2:36">
      <c r="B140">
        <v>370</v>
      </c>
      <c r="C140" s="3">
        <f t="shared" si="123"/>
        <v>2324.7785636564467</v>
      </c>
      <c r="D140" s="19" t="str">
        <f t="shared" si="101"/>
        <v>460,069708445759-73,8560802245667i</v>
      </c>
      <c r="E140" s="19" t="str">
        <f t="shared" si="102"/>
        <v>7,97018909929402-1,78415399613253i</v>
      </c>
      <c r="F140" s="18" t="str">
        <f t="shared" si="103"/>
        <v>298,784910055843+15046,0473014201i</v>
      </c>
      <c r="G140" s="18" t="str">
        <f t="shared" si="104"/>
        <v>1122,51835108+15046,0473014201i</v>
      </c>
      <c r="H140" s="19">
        <f t="shared" si="124"/>
        <v>5.1430178300205798E-3</v>
      </c>
      <c r="I140" s="19" t="str">
        <f t="shared" si="105"/>
        <v>84,1789496387892-523,797083496715i</v>
      </c>
      <c r="J140" s="19" t="str">
        <f t="shared" si="106"/>
        <v>41,6040422210488-227,102385171052i</v>
      </c>
      <c r="K140" s="19" t="str">
        <f t="shared" si="107"/>
        <v>138,265734909304+7110,43954663563i</v>
      </c>
      <c r="L140" s="19">
        <f t="shared" si="108"/>
        <v>4.4786424945130188E-3</v>
      </c>
      <c r="M140" s="47">
        <f t="shared" si="109"/>
        <v>5.1430178300205798E-3</v>
      </c>
      <c r="N140" s="58">
        <f t="shared" si="125"/>
        <v>370</v>
      </c>
      <c r="O140" s="50" t="str">
        <f t="shared" si="110"/>
        <v>460,069708445759-73,8560802245667i</v>
      </c>
      <c r="P140" s="50" t="str">
        <f t="shared" si="111"/>
        <v>7,97018909929402-1,78415399613253i</v>
      </c>
      <c r="Q140" s="48" t="str">
        <f t="shared" si="126"/>
        <v>298,784910055843+14826,5256929003i</v>
      </c>
      <c r="R140" s="48" t="str">
        <f t="shared" si="127"/>
        <v>1122,51835108+14826,5256929003i</v>
      </c>
      <c r="S140" s="50">
        <f t="shared" si="128"/>
        <v>5.2955659531456201E-3</v>
      </c>
      <c r="T140" s="21" t="str">
        <f t="shared" si="112"/>
        <v>84,1789496387892-523,797083496715i</v>
      </c>
      <c r="U140" s="21" t="str">
        <f t="shared" si="113"/>
        <v>41,6040422210488-227,102385171052i</v>
      </c>
      <c r="V140" s="21" t="str">
        <f t="shared" si="114"/>
        <v>162,219710628613+8239,10415823866i</v>
      </c>
      <c r="W140" s="21">
        <f t="shared" si="115"/>
        <v>3.9179321012609014E-3</v>
      </c>
      <c r="X140" s="51">
        <f t="shared" si="116"/>
        <v>5.2955659531456201E-3</v>
      </c>
      <c r="Y140" s="59">
        <f t="shared" si="129"/>
        <v>370</v>
      </c>
      <c r="Z140" s="23" t="str">
        <f t="shared" si="117"/>
        <v>545,164526803263-204,237411356024i</v>
      </c>
      <c r="AA140" s="23" t="str">
        <f t="shared" si="118"/>
        <v>10,0505974106178-4,82387226985991i</v>
      </c>
      <c r="AB140" s="22" t="str">
        <f t="shared" si="130"/>
        <v>518,530064214675+22100,1254284684i</v>
      </c>
      <c r="AC140" s="22" t="str">
        <f t="shared" si="131"/>
        <v>1342,26350523883+22100,1254284684i</v>
      </c>
      <c r="AD140" s="23">
        <f t="shared" si="132"/>
        <v>3.1267728718021859E-3</v>
      </c>
      <c r="AE140" s="23" t="str">
        <f t="shared" si="119"/>
        <v>221,2668685042-374,728193737873i</v>
      </c>
      <c r="AF140" s="23" t="str">
        <f t="shared" si="120"/>
        <v>139,93200831918-194,499819165671i</v>
      </c>
      <c r="AG140" s="23" t="str">
        <f t="shared" si="121"/>
        <v>461,573790739349+6346,12859120819i</v>
      </c>
      <c r="AH140" s="23">
        <f t="shared" si="122"/>
        <v>1.8530630848372143E-2</v>
      </c>
      <c r="AI140" s="45">
        <f t="shared" si="133"/>
        <v>1.8530630848372143E-2</v>
      </c>
      <c r="AJ140" s="61">
        <f t="shared" si="134"/>
        <v>370</v>
      </c>
    </row>
    <row r="141" spans="2:36">
      <c r="B141">
        <v>380</v>
      </c>
      <c r="C141" s="3">
        <f t="shared" si="123"/>
        <v>2387.6104167282429</v>
      </c>
      <c r="D141" s="19" t="str">
        <f t="shared" si="101"/>
        <v>459,264087449028-72,621716723133i</v>
      </c>
      <c r="E141" s="19" t="str">
        <f t="shared" si="102"/>
        <v>8,16510033975209-1,80242255065954i</v>
      </c>
      <c r="F141" s="18" t="str">
        <f t="shared" si="103"/>
        <v>299,750713479804+15474,8894917627i</v>
      </c>
      <c r="G141" s="18" t="str">
        <f t="shared" si="104"/>
        <v>1123,48415450396+15474,8894917627i</v>
      </c>
      <c r="H141" s="19">
        <f t="shared" si="124"/>
        <v>4.8699564783348803E-3</v>
      </c>
      <c r="I141" s="19" t="str">
        <f t="shared" si="105"/>
        <v>83,3644846830916-505,044593039583i</v>
      </c>
      <c r="J141" s="19" t="str">
        <f t="shared" si="106"/>
        <v>41,7816770422946-212,042205430832i</v>
      </c>
      <c r="K141" s="19" t="str">
        <f t="shared" si="107"/>
        <v>139,740900173261+7323,81167047873i</v>
      </c>
      <c r="L141" s="19">
        <f t="shared" si="108"/>
        <v>4.267851041677484E-3</v>
      </c>
      <c r="M141" s="47">
        <f t="shared" si="109"/>
        <v>4.8699564783348803E-3</v>
      </c>
      <c r="N141" s="58">
        <f t="shared" si="125"/>
        <v>380</v>
      </c>
      <c r="O141" s="50" t="str">
        <f t="shared" si="110"/>
        <v>459,264087449028-72,621716723133i</v>
      </c>
      <c r="P141" s="50" t="str">
        <f t="shared" si="111"/>
        <v>8,16510033975209-1,80242255065954i</v>
      </c>
      <c r="Q141" s="48" t="str">
        <f t="shared" si="126"/>
        <v>299,750713479804+15261,1447676776i</v>
      </c>
      <c r="R141" s="48" t="str">
        <f t="shared" si="127"/>
        <v>1123,48415450396+15261,1447676776i</v>
      </c>
      <c r="S141" s="50">
        <f t="shared" si="128"/>
        <v>5.0065867036832579E-3</v>
      </c>
      <c r="T141" s="21" t="str">
        <f t="shared" si="112"/>
        <v>83,3644846830916-505,044593039583i</v>
      </c>
      <c r="U141" s="21" t="str">
        <f t="shared" si="113"/>
        <v>41,7816770422946-212,042205430832i</v>
      </c>
      <c r="V141" s="21" t="str">
        <f t="shared" si="114"/>
        <v>164,016420155404+8482,980731044i</v>
      </c>
      <c r="W141" s="21">
        <f t="shared" si="115"/>
        <v>3.7377491932726326E-3</v>
      </c>
      <c r="X141" s="51">
        <f t="shared" si="116"/>
        <v>5.0065867036832579E-3</v>
      </c>
      <c r="Y141" s="59">
        <f t="shared" si="129"/>
        <v>380</v>
      </c>
      <c r="Z141" s="23" t="str">
        <f t="shared" si="117"/>
        <v>542,936708234955-200,823972605434i</v>
      </c>
      <c r="AA141" s="23" t="str">
        <f t="shared" si="118"/>
        <v>10,266810653457-4,87326552502979i</v>
      </c>
      <c r="AB141" s="22" t="str">
        <f t="shared" si="130"/>
        <v>523,166736271297+22713,9021109562i</v>
      </c>
      <c r="AC141" s="22" t="str">
        <f t="shared" si="131"/>
        <v>1346,90017729546+22713,9021109562i</v>
      </c>
      <c r="AD141" s="23">
        <f t="shared" si="132"/>
        <v>2.9753352547970957E-3</v>
      </c>
      <c r="AE141" s="23" t="str">
        <f t="shared" si="119"/>
        <v>222,028060955246-358,556031003177i</v>
      </c>
      <c r="AF141" s="23" t="str">
        <f t="shared" si="120"/>
        <v>142,156836179051-180,679161031983i</v>
      </c>
      <c r="AG141" s="23" t="str">
        <f t="shared" si="121"/>
        <v>468,116151147341+6536,72299016279i</v>
      </c>
      <c r="AH141" s="23">
        <f t="shared" si="122"/>
        <v>1.7727599853786913E-2</v>
      </c>
      <c r="AI141" s="45">
        <f t="shared" si="133"/>
        <v>1.7727599853786913E-2</v>
      </c>
      <c r="AJ141" s="61">
        <f t="shared" si="134"/>
        <v>380</v>
      </c>
    </row>
    <row r="142" spans="2:36">
      <c r="B142">
        <v>390</v>
      </c>
      <c r="C142" s="3">
        <f t="shared" si="123"/>
        <v>2450.4422698000385</v>
      </c>
      <c r="D142" s="19" t="str">
        <f t="shared" si="101"/>
        <v>458,492340252609-71,4392542805573i</v>
      </c>
      <c r="E142" s="19" t="str">
        <f t="shared" si="102"/>
        <v>8,35980985382954-1,82039635950504i</v>
      </c>
      <c r="F142" s="18" t="str">
        <f t="shared" si="103"/>
        <v>300,821217680804+15903,2705873542i</v>
      </c>
      <c r="G142" s="18" t="str">
        <f t="shared" si="104"/>
        <v>1124,55465870496+15903,2705873542i</v>
      </c>
      <c r="H142" s="19">
        <f t="shared" si="124"/>
        <v>4.6193094041385718E-3</v>
      </c>
      <c r="I142" s="19" t="str">
        <f t="shared" si="105"/>
        <v>82,6304978731566-487,078374094698i</v>
      </c>
      <c r="J142" s="19" t="str">
        <f t="shared" si="106"/>
        <v>42,0182056436499-197,416937621993i</v>
      </c>
      <c r="K142" s="19" t="str">
        <f t="shared" si="107"/>
        <v>141,257995846402+7536,74888239046i</v>
      </c>
      <c r="L142" s="19">
        <f t="shared" si="108"/>
        <v>4.075010637799803E-3</v>
      </c>
      <c r="M142" s="47">
        <f t="shared" si="109"/>
        <v>4.6193094041385718E-3</v>
      </c>
      <c r="N142" s="58">
        <f t="shared" si="125"/>
        <v>390</v>
      </c>
      <c r="O142" s="50" t="str">
        <f t="shared" si="110"/>
        <v>458,492340252609-71,4392542805573i</v>
      </c>
      <c r="P142" s="50" t="str">
        <f t="shared" si="111"/>
        <v>8,35980985382954-1,82039635950504i</v>
      </c>
      <c r="Q142" s="48" t="str">
        <f t="shared" si="126"/>
        <v>300,821217680804+15695,00649722i</v>
      </c>
      <c r="R142" s="48" t="str">
        <f t="shared" si="127"/>
        <v>1124,55465870496+15695,00649722i</v>
      </c>
      <c r="S142" s="50">
        <f t="shared" si="128"/>
        <v>4.7420838481279093E-3</v>
      </c>
      <c r="T142" s="21" t="str">
        <f t="shared" si="112"/>
        <v>82,6304978731566-487,078374094698i</v>
      </c>
      <c r="U142" s="21" t="str">
        <f t="shared" si="113"/>
        <v>42,0182056436499-197,416937621993i</v>
      </c>
      <c r="V142" s="21" t="str">
        <f t="shared" si="114"/>
        <v>165,850856356021+8726,42239191797i</v>
      </c>
      <c r="W142" s="21">
        <f t="shared" si="115"/>
        <v>3.5724211543676221E-3</v>
      </c>
      <c r="X142" s="51">
        <f t="shared" si="116"/>
        <v>4.7420838481279093E-3</v>
      </c>
      <c r="Y142" s="59">
        <f t="shared" si="129"/>
        <v>390</v>
      </c>
      <c r="Z142" s="23" t="str">
        <f t="shared" si="117"/>
        <v>540,802562350987-197,554058096527i</v>
      </c>
      <c r="AA142" s="23" t="str">
        <f t="shared" si="118"/>
        <v>10,4824784824497-4,92186186719615i</v>
      </c>
      <c r="AB142" s="22" t="str">
        <f t="shared" si="130"/>
        <v>528,00271679609+23327,1636349692i</v>
      </c>
      <c r="AC142" s="22" t="str">
        <f t="shared" si="131"/>
        <v>1351,73615782025+23327,1636349692i</v>
      </c>
      <c r="AD142" s="23">
        <f t="shared" si="132"/>
        <v>2.8359887274557183E-3</v>
      </c>
      <c r="AE142" s="23" t="str">
        <f t="shared" si="119"/>
        <v>222,876604721339-343,021937879038i</v>
      </c>
      <c r="AF142" s="23" t="str">
        <f t="shared" si="120"/>
        <v>144,526616796135-167,304968853703i</v>
      </c>
      <c r="AG142" s="23" t="str">
        <f t="shared" si="121"/>
        <v>474,747018695792+6726,87092316199i</v>
      </c>
      <c r="AH142" s="23">
        <f t="shared" si="122"/>
        <v>1.6989206324204087E-2</v>
      </c>
      <c r="AI142" s="45">
        <f t="shared" si="133"/>
        <v>1.6989206324204087E-2</v>
      </c>
      <c r="AJ142" s="61">
        <f t="shared" si="134"/>
        <v>390</v>
      </c>
    </row>
    <row r="143" spans="2:36">
      <c r="B143">
        <v>400</v>
      </c>
      <c r="C143" s="3">
        <f t="shared" si="123"/>
        <v>2513.2741228718346</v>
      </c>
      <c r="D143" s="19" t="str">
        <f t="shared" si="101"/>
        <v>457,752227497362-70,3052617757317i</v>
      </c>
      <c r="E143" s="19" t="str">
        <f t="shared" si="102"/>
        <v>8,55432594645265-1,83808755713139i</v>
      </c>
      <c r="F143" s="18" t="str">
        <f t="shared" si="103"/>
        <v>301,996641830878+16331,2329504214i</v>
      </c>
      <c r="G143" s="18" t="str">
        <f t="shared" si="104"/>
        <v>1125,73008285504+16331,2329504214i</v>
      </c>
      <c r="H143" s="19">
        <f t="shared" si="124"/>
        <v>4.388692740982969E-3</v>
      </c>
      <c r="I143" s="19" t="str">
        <f t="shared" si="105"/>
        <v>81,9713283797338-469,839578943805i</v>
      </c>
      <c r="J143" s="19" t="str">
        <f t="shared" si="106"/>
        <v>42,3130186718659-183,185764655587i</v>
      </c>
      <c r="K143" s="19" t="str">
        <f t="shared" si="107"/>
        <v>142,817060991317+7749,29199945974i</v>
      </c>
      <c r="L143" s="19">
        <f t="shared" si="108"/>
        <v>3.8981029548665891E-3</v>
      </c>
      <c r="M143" s="47">
        <f t="shared" si="109"/>
        <v>4.388692740982969E-3</v>
      </c>
      <c r="N143" s="58">
        <f t="shared" si="125"/>
        <v>400</v>
      </c>
      <c r="O143" s="50" t="str">
        <f t="shared" si="110"/>
        <v>457,752227497362-70,3052617757317i</v>
      </c>
      <c r="P143" s="50" t="str">
        <f t="shared" si="111"/>
        <v>8,55432594645265-1,83808755713139i</v>
      </c>
      <c r="Q143" s="48" t="str">
        <f t="shared" si="126"/>
        <v>301,996641830878+16128,1754625405i</v>
      </c>
      <c r="R143" s="48" t="str">
        <f t="shared" si="127"/>
        <v>1125,73008285504+16128,1754625405i</v>
      </c>
      <c r="S143" s="50">
        <f t="shared" si="128"/>
        <v>4.4993585863892793E-3</v>
      </c>
      <c r="T143" s="21" t="str">
        <f t="shared" si="112"/>
        <v>81,9713283797338-469,839578943805i</v>
      </c>
      <c r="U143" s="21" t="str">
        <f t="shared" si="113"/>
        <v>42,3130186718659-183,185764655587i</v>
      </c>
      <c r="V143" s="21" t="str">
        <f t="shared" si="114"/>
        <v>167,723218978606+8969,4699579495i</v>
      </c>
      <c r="W143" s="21">
        <f t="shared" si="115"/>
        <v>3.4203197098160443E-3</v>
      </c>
      <c r="X143" s="51">
        <f t="shared" si="116"/>
        <v>4.4993585863892793E-3</v>
      </c>
      <c r="Y143" s="59">
        <f t="shared" si="129"/>
        <v>400</v>
      </c>
      <c r="Z143" s="23" t="str">
        <f t="shared" si="117"/>
        <v>538,755896554694-194,418179601777i</v>
      </c>
      <c r="AA143" s="23" t="str">
        <f t="shared" si="118"/>
        <v>10,6976233518818-4,96969410467978i</v>
      </c>
      <c r="AB143" s="22" t="str">
        <f t="shared" si="130"/>
        <v>533,040704051206+23939,9340843634i</v>
      </c>
      <c r="AC143" s="22" t="str">
        <f t="shared" si="131"/>
        <v>1356,77414507536+23939,9340843634i</v>
      </c>
      <c r="AD143" s="23">
        <f t="shared" si="132"/>
        <v>2.7074930827513111E-3</v>
      </c>
      <c r="AE143" s="23" t="str">
        <f t="shared" si="119"/>
        <v>223,810377843115-328,078757259705i</v>
      </c>
      <c r="AF143" s="23" t="str">
        <f t="shared" si="120"/>
        <v>147,045171148421-154,344521579826i</v>
      </c>
      <c r="AG143" s="23" t="str">
        <f t="shared" si="121"/>
        <v>481,472371966393+6916,60511125677i</v>
      </c>
      <c r="AH143" s="23">
        <f t="shared" si="122"/>
        <v>1.630861161269137E-2</v>
      </c>
      <c r="AI143" s="45">
        <f t="shared" si="133"/>
        <v>1.630861161269137E-2</v>
      </c>
      <c r="AJ143" s="61">
        <f t="shared" si="134"/>
        <v>400</v>
      </c>
    </row>
    <row r="144" spans="2:36">
      <c r="B144">
        <v>500</v>
      </c>
      <c r="C144" s="3">
        <f t="shared" si="123"/>
        <v>3141.5926535897929</v>
      </c>
      <c r="D144" s="19" t="str">
        <f t="shared" si="101"/>
        <v>451,716727907639-61,057736653281i</v>
      </c>
      <c r="E144" s="19" t="str">
        <f t="shared" si="102"/>
        <v>10,4903430209134-2,0016393034981i</v>
      </c>
      <c r="F144" s="18" t="str">
        <f t="shared" si="103"/>
        <v>319,980540125863+20595,0393674432i</v>
      </c>
      <c r="G144" s="18" t="str">
        <f t="shared" si="104"/>
        <v>1143,71398115002+20595,0393674432i</v>
      </c>
      <c r="H144" s="19">
        <f t="shared" si="124"/>
        <v>2.8338352829070379E-3</v>
      </c>
      <c r="I144" s="19" t="str">
        <f t="shared" si="105"/>
        <v>78,5970696297342-327,791857621271i</v>
      </c>
      <c r="J144" s="19" t="str">
        <f t="shared" si="106"/>
        <v>48,5802870553161-55,5539870675903i</v>
      </c>
      <c r="K144" s="19" t="str">
        <f t="shared" si="107"/>
        <v>160,94722237522+9860,04321807657i</v>
      </c>
      <c r="L144" s="19">
        <f t="shared" si="108"/>
        <v>2.7181866823072776E-3</v>
      </c>
      <c r="M144" s="47">
        <f t="shared" si="109"/>
        <v>2.8338352829070379E-3</v>
      </c>
      <c r="N144" s="58">
        <f t="shared" si="125"/>
        <v>500</v>
      </c>
      <c r="O144" s="50" t="str">
        <f t="shared" si="110"/>
        <v>451,716727907639-61,057736653281i</v>
      </c>
      <c r="P144" s="50" t="str">
        <f t="shared" si="111"/>
        <v>10,4903430209134-2,0016393034981i</v>
      </c>
      <c r="Q144" s="48" t="str">
        <f t="shared" si="126"/>
        <v>319,980540125863+20432,5933771385i</v>
      </c>
      <c r="R144" s="48" t="str">
        <f t="shared" si="127"/>
        <v>1143,71398115002+20432,5933771385i</v>
      </c>
      <c r="S144" s="50">
        <f t="shared" si="128"/>
        <v>2.878932990922789E-3</v>
      </c>
      <c r="T144" s="21" t="str">
        <f t="shared" si="112"/>
        <v>78,5970696297342-327,791857621271i</v>
      </c>
      <c r="U144" s="21" t="str">
        <f t="shared" si="113"/>
        <v>48,5802870553161-55,5539870675903i</v>
      </c>
      <c r="V144" s="21" t="str">
        <f t="shared" si="114"/>
        <v>188,793153534183+11385,2656661888i</v>
      </c>
      <c r="W144" s="21">
        <f t="shared" si="115"/>
        <v>2.3928169304590075E-3</v>
      </c>
      <c r="X144" s="51">
        <f t="shared" si="116"/>
        <v>2.878932990922789E-3</v>
      </c>
      <c r="Y144" s="59">
        <f t="shared" si="129"/>
        <v>500</v>
      </c>
      <c r="Z144" s="23" t="str">
        <f t="shared" si="117"/>
        <v>522,065668631723-168,845598621087i</v>
      </c>
      <c r="AA144" s="23" t="str">
        <f t="shared" si="118"/>
        <v>12,8243495317284-5,41189401326151i</v>
      </c>
      <c r="AB144" s="22" t="str">
        <f t="shared" si="130"/>
        <v>595,096770999306+30043,5786523294i</v>
      </c>
      <c r="AC144" s="22" t="str">
        <f t="shared" si="131"/>
        <v>1418,83021202346+30043,5786523294i</v>
      </c>
      <c r="AD144" s="23">
        <f t="shared" si="132"/>
        <v>1.8338321287131309E-3</v>
      </c>
      <c r="AE144" s="23" t="str">
        <f t="shared" si="119"/>
        <v>237,56267209096-203,44736592552i</v>
      </c>
      <c r="AF144" s="23" t="str">
        <f t="shared" si="120"/>
        <v>181,551913096568-42,4944800187743i</v>
      </c>
      <c r="AG144" s="23" t="str">
        <f t="shared" si="121"/>
        <v>555,452890373548+8796,19256102698i</v>
      </c>
      <c r="AH144" s="23">
        <f t="shared" si="122"/>
        <v>1.1685676243125331E-2</v>
      </c>
      <c r="AI144" s="45">
        <f t="shared" si="133"/>
        <v>1.1685676243125331E-2</v>
      </c>
      <c r="AJ144" s="61">
        <f t="shared" si="134"/>
        <v>500</v>
      </c>
    </row>
    <row r="145" spans="2:36">
      <c r="B145">
        <v>600</v>
      </c>
      <c r="C145" s="3">
        <f t="shared" si="123"/>
        <v>3769.9111843077517</v>
      </c>
      <c r="D145" s="19" t="str">
        <f t="shared" si="101"/>
        <v>447,379597647847-54,4124340663932i</v>
      </c>
      <c r="E145" s="19" t="str">
        <f t="shared" si="102"/>
        <v>12,4132368725671-2,14601649650431i</v>
      </c>
      <c r="F145" s="18" t="str">
        <f t="shared" si="103"/>
        <v>353,16875329015+24846,2693047613i</v>
      </c>
      <c r="G145" s="18" t="str">
        <f t="shared" si="104"/>
        <v>1176,90219431431+24846,2693047613i</v>
      </c>
      <c r="H145" s="19">
        <f t="shared" si="124"/>
        <v>2.037054129475524E-3</v>
      </c>
      <c r="I145" s="19" t="str">
        <f t="shared" si="105"/>
        <v>79,3855810468523-221,098917894542i</v>
      </c>
      <c r="J145" s="19" t="str">
        <f t="shared" si="106"/>
        <v>62,6224449599932+61,5776912671335i</v>
      </c>
      <c r="K145" s="19" t="str">
        <f t="shared" si="107"/>
        <v>185,714255344864+11960,2943374401i</v>
      </c>
      <c r="L145" s="19">
        <f t="shared" si="108"/>
        <v>2.1335134660186439E-3</v>
      </c>
      <c r="M145" s="47">
        <f t="shared" si="109"/>
        <v>2.037054129475524E-3</v>
      </c>
      <c r="N145" s="58">
        <f t="shared" si="125"/>
        <v>600</v>
      </c>
      <c r="O145" s="50" t="str">
        <f t="shared" si="110"/>
        <v>447,379597647847-54,4124340663932i</v>
      </c>
      <c r="P145" s="50" t="str">
        <f t="shared" si="111"/>
        <v>12,4132368725671-2,14601649650431i</v>
      </c>
      <c r="Q145" s="48" t="str">
        <f t="shared" si="126"/>
        <v>353,16875329015+24710,8976461741i</v>
      </c>
      <c r="R145" s="48" t="str">
        <f t="shared" si="127"/>
        <v>1176,90219431431+24710,8976461741i</v>
      </c>
      <c r="S145" s="50">
        <f t="shared" si="128"/>
        <v>2.0593834621869256E-3</v>
      </c>
      <c r="T145" s="21" t="str">
        <f t="shared" si="112"/>
        <v>79,3855810468523-221,098917894542i</v>
      </c>
      <c r="U145" s="21" t="str">
        <f t="shared" si="113"/>
        <v>62,6224449599932+61,5776912671335i</v>
      </c>
      <c r="V145" s="21" t="str">
        <f t="shared" si="114"/>
        <v>216,217944605864+13790,5612751747i</v>
      </c>
      <c r="W145" s="21">
        <f t="shared" si="115"/>
        <v>1.8691519883233809E-3</v>
      </c>
      <c r="X145" s="51">
        <f t="shared" si="116"/>
        <v>2.0593834621869256E-3</v>
      </c>
      <c r="Y145" s="59">
        <f t="shared" si="129"/>
        <v>600</v>
      </c>
      <c r="Z145" s="23" t="str">
        <f t="shared" si="117"/>
        <v>510,072014835313-150,469056108991i</v>
      </c>
      <c r="AA145" s="23" t="str">
        <f t="shared" si="118"/>
        <v>14,9155940487095-5,80225108964201i</v>
      </c>
      <c r="AB145" s="22" t="str">
        <f t="shared" si="130"/>
        <v>678,247759548722+36103,256084911i</v>
      </c>
      <c r="AC145" s="22" t="str">
        <f t="shared" si="131"/>
        <v>1501,98120057288+36103,256084911i</v>
      </c>
      <c r="AD145" s="23">
        <f t="shared" si="132"/>
        <v>1.3754507641964286E-3</v>
      </c>
      <c r="AE145" s="23" t="str">
        <f t="shared" si="119"/>
        <v>259,233257436353-108,40904174502i</v>
      </c>
      <c r="AF145" s="23" t="str">
        <f t="shared" si="120"/>
        <v>238,005721196296+44,1790626640806i</v>
      </c>
      <c r="AG145" s="23" t="str">
        <f t="shared" si="121"/>
        <v>647,593720251953+10650,603511919i</v>
      </c>
      <c r="AH145" s="23">
        <f t="shared" si="122"/>
        <v>9.3131074371588518E-3</v>
      </c>
      <c r="AI145" s="45">
        <f t="shared" si="133"/>
        <v>9.3131074371588518E-3</v>
      </c>
      <c r="AJ145" s="61">
        <f t="shared" si="134"/>
        <v>600</v>
      </c>
    </row>
    <row r="146" spans="2:36">
      <c r="B146">
        <v>700</v>
      </c>
      <c r="C146" s="3">
        <f t="shared" si="123"/>
        <v>4398.22971502571</v>
      </c>
      <c r="D146" s="19" t="str">
        <f t="shared" si="101"/>
        <v>444,083007677999-49,3614357005736i</v>
      </c>
      <c r="E146" s="19" t="str">
        <f t="shared" si="102"/>
        <v>14,3264032120797-2,27618066399438i</v>
      </c>
      <c r="F146" s="18" t="str">
        <f t="shared" si="103"/>
        <v>414,599526764408+29100,942460087i</v>
      </c>
      <c r="G146" s="18" t="str">
        <f t="shared" si="104"/>
        <v>1238,33296778857+29100,942460087i</v>
      </c>
      <c r="H146" s="19">
        <f t="shared" si="124"/>
        <v>1.6048779664585844E-3</v>
      </c>
      <c r="I146" s="19" t="str">
        <f t="shared" si="105"/>
        <v>83,2485012931724-133,49156115365i</v>
      </c>
      <c r="J146" s="19" t="str">
        <f t="shared" si="106"/>
        <v>91,1522264510242+186,806608486707i</v>
      </c>
      <c r="K146" s="19" t="str">
        <f t="shared" si="107"/>
        <v>224,106577318013+14068,6426956885i</v>
      </c>
      <c r="L146" s="19">
        <f t="shared" si="108"/>
        <v>1.861574080460171E-3</v>
      </c>
      <c r="M146" s="47">
        <f t="shared" si="109"/>
        <v>1.6048779664585844E-3</v>
      </c>
      <c r="N146" s="58">
        <f t="shared" si="125"/>
        <v>700</v>
      </c>
      <c r="O146" s="50" t="str">
        <f t="shared" si="110"/>
        <v>444,083007677999-49,3614357005736i</v>
      </c>
      <c r="P146" s="50" t="str">
        <f t="shared" si="111"/>
        <v>14,3264032120797-2,27618066399438i</v>
      </c>
      <c r="Q146" s="48" t="str">
        <f t="shared" si="126"/>
        <v>414,599526764408+28984,9096098693i</v>
      </c>
      <c r="R146" s="48" t="str">
        <f t="shared" si="127"/>
        <v>1238,33296778857+28984,9096098693i</v>
      </c>
      <c r="S146" s="50">
        <f t="shared" si="128"/>
        <v>1.6177295738477593E-3</v>
      </c>
      <c r="T146" s="21" t="str">
        <f t="shared" si="112"/>
        <v>83,2485012931724-133,49156115365i</v>
      </c>
      <c r="U146" s="21" t="str">
        <f t="shared" si="113"/>
        <v>91,1522264510242+186,806608486707i</v>
      </c>
      <c r="V146" s="21" t="str">
        <f t="shared" si="114"/>
        <v>257,054327392239+16203,9541230456i</v>
      </c>
      <c r="W146" s="21">
        <f t="shared" si="115"/>
        <v>1.6101269889614578E-3</v>
      </c>
      <c r="X146" s="51">
        <f t="shared" si="116"/>
        <v>1.6177295738477593E-3</v>
      </c>
      <c r="Y146" s="59">
        <f t="shared" si="129"/>
        <v>700</v>
      </c>
      <c r="Z146" s="23" t="str">
        <f t="shared" si="117"/>
        <v>500,955812084003-136,501311979302i</v>
      </c>
      <c r="AA146" s="23" t="str">
        <f t="shared" si="118"/>
        <v>16,9805379906431-6,1541799699101i</v>
      </c>
      <c r="AB146" s="22" t="str">
        <f t="shared" si="130"/>
        <v>770,584765291214+42106,0956944882i</v>
      </c>
      <c r="AC146" s="22" t="str">
        <f t="shared" si="131"/>
        <v>1594,31820631537+42106,0956944882i</v>
      </c>
      <c r="AD146" s="23">
        <f t="shared" si="132"/>
        <v>1.0972052409945476E-3</v>
      </c>
      <c r="AE146" s="23" t="str">
        <f t="shared" si="119"/>
        <v>289,779615144607-31,0119587765189i</v>
      </c>
      <c r="AF146" s="23" t="str">
        <f t="shared" si="120"/>
        <v>323,869246697078+99,9501845194744i</v>
      </c>
      <c r="AG146" s="23" t="str">
        <f t="shared" si="121"/>
        <v>766,274849206984+12474,1120419836i</v>
      </c>
      <c r="AH146" s="23">
        <f t="shared" si="122"/>
        <v>8.0412794751536509E-3</v>
      </c>
      <c r="AI146" s="45">
        <f t="shared" si="133"/>
        <v>8.0412794751536509E-3</v>
      </c>
      <c r="AJ146" s="61">
        <f t="shared" si="134"/>
        <v>700</v>
      </c>
    </row>
    <row r="147" spans="2:36">
      <c r="B147">
        <v>800</v>
      </c>
      <c r="C147" s="3">
        <f t="shared" si="123"/>
        <v>5026.5482457436692</v>
      </c>
      <c r="D147" s="19" t="str">
        <f t="shared" si="101"/>
        <v>441,475777597362-45,3666668645762i</v>
      </c>
      <c r="E147" s="19" t="str">
        <f t="shared" si="102"/>
        <v>16,232009392329-2,39529856035591i</v>
      </c>
      <c r="F147" s="18" t="str">
        <f t="shared" si="103"/>
        <v>538,618885960087+33366,4811102141i</v>
      </c>
      <c r="G147" s="18" t="str">
        <f t="shared" si="104"/>
        <v>1362,35232698425+33366,4811102141i</v>
      </c>
      <c r="H147" s="19">
        <f t="shared" si="124"/>
        <v>1.4041645965907623E-3</v>
      </c>
      <c r="I147" s="19" t="str">
        <f t="shared" si="105"/>
        <v>90,0356062830406-56,243182836215i</v>
      </c>
      <c r="J147" s="19" t="str">
        <f t="shared" si="106"/>
        <v>154,211514683975+341,224059235562i</v>
      </c>
      <c r="K147" s="19" t="str">
        <f t="shared" si="107"/>
        <v>296,345694405462+16206,1795874663i</v>
      </c>
      <c r="L147" s="19">
        <f t="shared" si="108"/>
        <v>1.855348245735966E-3</v>
      </c>
      <c r="M147" s="47">
        <f t="shared" si="109"/>
        <v>1.4041645965907623E-3</v>
      </c>
      <c r="N147" s="58">
        <f t="shared" si="125"/>
        <v>800</v>
      </c>
      <c r="O147" s="50" t="str">
        <f t="shared" si="110"/>
        <v>441,475777597362-45,3666668645762i</v>
      </c>
      <c r="P147" s="50" t="str">
        <f t="shared" si="111"/>
        <v>16,232009392329-2,39529856035591i</v>
      </c>
      <c r="Q147" s="48" t="str">
        <f t="shared" si="126"/>
        <v>538,618885960087+33264,9523662737i</v>
      </c>
      <c r="R147" s="48" t="str">
        <f t="shared" si="127"/>
        <v>1362,35232698425+33264,9523662737i</v>
      </c>
      <c r="S147" s="50">
        <f t="shared" si="128"/>
        <v>1.4127346702488275E-3</v>
      </c>
      <c r="T147" s="21" t="str">
        <f t="shared" si="112"/>
        <v>90,0356062830406-56,243182836215i</v>
      </c>
      <c r="U147" s="21" t="str">
        <f t="shared" si="113"/>
        <v>154,211514683975+341,224059235562i</v>
      </c>
      <c r="V147" s="21" t="str">
        <f t="shared" si="114"/>
        <v>331,568320817693+18646,5355044458i</v>
      </c>
      <c r="W147" s="21">
        <f t="shared" si="115"/>
        <v>1.5685689310157569E-3</v>
      </c>
      <c r="X147" s="51">
        <f t="shared" si="116"/>
        <v>1.4127346702488275E-3</v>
      </c>
      <c r="Y147" s="59">
        <f t="shared" si="129"/>
        <v>800</v>
      </c>
      <c r="Z147" s="23" t="str">
        <f t="shared" si="117"/>
        <v>493,745926034545-125,454405027985i</v>
      </c>
      <c r="AA147" s="23" t="str">
        <f t="shared" si="118"/>
        <v>19,0250412964518-6,47624270572102i</v>
      </c>
      <c r="AB147" s="22" t="str">
        <f t="shared" si="130"/>
        <v>833,122252247568+48045,2998279314i</v>
      </c>
      <c r="AC147" s="22" t="str">
        <f t="shared" si="131"/>
        <v>1656,85569327173+48045,2998279314i</v>
      </c>
      <c r="AD147" s="23">
        <f t="shared" si="132"/>
        <v>8.8749151723044317E-4</v>
      </c>
      <c r="AE147" s="23" t="str">
        <f t="shared" si="119"/>
        <v>331,258016900553+33,5025001512282i</v>
      </c>
      <c r="AF147" s="23" t="str">
        <f t="shared" si="120"/>
        <v>432,909033305243+97,5487441496232i</v>
      </c>
      <c r="AG147" s="23" t="str">
        <f t="shared" si="121"/>
        <v>905,86051632849+14239,4480098228i</v>
      </c>
      <c r="AH147" s="23">
        <f t="shared" si="122"/>
        <v>7.2977394535655993E-3</v>
      </c>
      <c r="AI147" s="45">
        <f t="shared" si="133"/>
        <v>7.2977394535655993E-3</v>
      </c>
      <c r="AJ147" s="61">
        <f t="shared" si="134"/>
        <v>800</v>
      </c>
    </row>
    <row r="148" spans="2:36">
      <c r="B148">
        <v>900</v>
      </c>
      <c r="C148" s="3">
        <f t="shared" si="123"/>
        <v>5654.8667764616275</v>
      </c>
      <c r="D148" s="19" t="str">
        <f t="shared" si="101"/>
        <v>439,351748472319-42,1122531407965i</v>
      </c>
      <c r="E148" s="19" t="str">
        <f t="shared" si="102"/>
        <v>18,1315348317784-2,50553178786326i</v>
      </c>
      <c r="F148" s="18" t="str">
        <f t="shared" si="103"/>
        <v>811,692893444046+37601,5201538218i</v>
      </c>
      <c r="G148" s="18" t="str">
        <f t="shared" si="104"/>
        <v>1635,4263344682+37601,5201538218i</v>
      </c>
      <c r="H148" s="19">
        <f t="shared" si="124"/>
        <v>1.423017510589597E-3</v>
      </c>
      <c r="I148" s="19" t="str">
        <f t="shared" si="105"/>
        <v>100,219844497417+16,1554356257543i</v>
      </c>
      <c r="J148" s="19" t="str">
        <f t="shared" si="106"/>
        <v>321,532716169676+551,61290701251i</v>
      </c>
      <c r="K148" s="19" t="str">
        <f t="shared" si="107"/>
        <v>472,288779648852+18399,687876272i</v>
      </c>
      <c r="L148" s="19">
        <f t="shared" si="108"/>
        <v>2.2929878339619236E-3</v>
      </c>
      <c r="M148" s="47">
        <f t="shared" si="109"/>
        <v>1.423017510589597E-3</v>
      </c>
      <c r="N148" s="58">
        <f t="shared" si="125"/>
        <v>900</v>
      </c>
      <c r="O148" s="50" t="str">
        <f t="shared" si="110"/>
        <v>439,351748472319-42,1122531407965i</v>
      </c>
      <c r="P148" s="50" t="str">
        <f t="shared" si="111"/>
        <v>18,1315348317784-2,50553178786326i</v>
      </c>
      <c r="Q148" s="48" t="str">
        <f t="shared" si="126"/>
        <v>811,692893444046+37511,2723814303i</v>
      </c>
      <c r="R148" s="48" t="str">
        <f t="shared" si="127"/>
        <v>1635,4263344682+37511,2723814303i</v>
      </c>
      <c r="S148" s="50">
        <f t="shared" si="128"/>
        <v>1.4298599715002469E-3</v>
      </c>
      <c r="T148" s="21" t="str">
        <f t="shared" si="112"/>
        <v>100,219844497417+16,1554356257543i</v>
      </c>
      <c r="U148" s="21" t="str">
        <f t="shared" si="113"/>
        <v>321,532716169676+551,61290701251i</v>
      </c>
      <c r="V148" s="21" t="str">
        <f t="shared" si="114"/>
        <v>509,648016629785+21145,0882828739i</v>
      </c>
      <c r="W148" s="21">
        <f t="shared" si="115"/>
        <v>1.874320986840039E-3</v>
      </c>
      <c r="X148" s="51">
        <f t="shared" si="116"/>
        <v>1.4298599715002469E-3</v>
      </c>
      <c r="Y148" s="59">
        <f t="shared" si="129"/>
        <v>900</v>
      </c>
      <c r="Z148" s="23" t="str">
        <f t="shared" si="117"/>
        <v>487,872256475792-116,454834073159i</v>
      </c>
      <c r="AA148" s="23" t="str">
        <f t="shared" si="118"/>
        <v>21,0531039155322-6,77428368791345i</v>
      </c>
      <c r="AB148" s="22" t="str">
        <f t="shared" si="130"/>
        <v>821,70208281225+53959,9840400526i</v>
      </c>
      <c r="AC148" s="22" t="str">
        <f t="shared" si="131"/>
        <v>1645,43552383641+53959,9840400526i</v>
      </c>
      <c r="AD148" s="23">
        <f t="shared" si="132"/>
        <v>6.9732108883946431E-4</v>
      </c>
      <c r="AE148" s="23" t="str">
        <f t="shared" si="119"/>
        <v>386,454923313831+85,1837389333373i</v>
      </c>
      <c r="AF148" s="23" t="str">
        <f t="shared" si="120"/>
        <v>513,514893392187+12,9512083713276i</v>
      </c>
      <c r="AG148" s="23" t="str">
        <f t="shared" si="121"/>
        <v>1015,15569461914+15922,5878822537i</v>
      </c>
      <c r="AH148" s="23">
        <f t="shared" si="122"/>
        <v>6.5440654718786906E-3</v>
      </c>
      <c r="AI148" s="45">
        <f t="shared" si="133"/>
        <v>6.5440654718786906E-3</v>
      </c>
      <c r="AJ148" s="61">
        <f t="shared" si="134"/>
        <v>900</v>
      </c>
    </row>
    <row r="149" spans="2:36">
      <c r="B149">
        <v>1000</v>
      </c>
      <c r="C149" s="3">
        <f t="shared" si="123"/>
        <v>6283.1853071795858</v>
      </c>
      <c r="D149" s="19" t="str">
        <f t="shared" si="101"/>
        <v>437,581182906545-39,3994123383037i</v>
      </c>
      <c r="E149" s="19" t="str">
        <f t="shared" si="102"/>
        <v>20,0260405041526-2,60843055240708i</v>
      </c>
      <c r="F149" s="18" t="str">
        <f t="shared" si="103"/>
        <v>1269,75425592527+41502,2267825021i</v>
      </c>
      <c r="G149" s="18" t="str">
        <f t="shared" si="104"/>
        <v>2093,48769694943+41502,2267825021i</v>
      </c>
      <c r="H149" s="19">
        <f t="shared" si="124"/>
        <v>1.604347209201662E-3</v>
      </c>
      <c r="I149" s="19" t="str">
        <f t="shared" si="105"/>
        <v>114,943621137107+87,8402502951535i</v>
      </c>
      <c r="J149" s="19" t="str">
        <f t="shared" si="106"/>
        <v>858,597870083928+718,765146081256i</v>
      </c>
      <c r="K149" s="19" t="str">
        <f t="shared" si="107"/>
        <v>1017,50871397564+20549,9595563696i</v>
      </c>
      <c r="L149" s="19">
        <f t="shared" si="108"/>
        <v>3.9503612599167681E-3</v>
      </c>
      <c r="M149" s="47">
        <f t="shared" si="109"/>
        <v>1.604347209201662E-3</v>
      </c>
      <c r="N149" s="58">
        <f t="shared" si="125"/>
        <v>1000</v>
      </c>
      <c r="O149" s="50" t="str">
        <f t="shared" si="110"/>
        <v>437,581182906545-39,3994123383037i</v>
      </c>
      <c r="P149" s="50" t="str">
        <f t="shared" si="111"/>
        <v>20,0260405041526-2,60843055240708i</v>
      </c>
      <c r="Q149" s="48" t="str">
        <f t="shared" si="126"/>
        <v>1269,75425592527+41421,0037873498i</v>
      </c>
      <c r="R149" s="48" t="str">
        <f t="shared" si="127"/>
        <v>2093,48769694943+41421,0037873498i</v>
      </c>
      <c r="S149" s="50">
        <f t="shared" si="128"/>
        <v>1.6106293022351004E-3</v>
      </c>
      <c r="T149" s="21" t="str">
        <f t="shared" si="112"/>
        <v>114,943621137107+87,8402502951535i</v>
      </c>
      <c r="U149" s="21" t="str">
        <f t="shared" si="113"/>
        <v>858,597870083928+718,765146081256i</v>
      </c>
      <c r="V149" s="21" t="str">
        <f t="shared" si="114"/>
        <v>1056,88880747755+23600,404452594i</v>
      </c>
      <c r="W149" s="21">
        <f t="shared" si="115"/>
        <v>3.114069333661984E-3</v>
      </c>
      <c r="X149" s="51">
        <f t="shared" si="116"/>
        <v>1.6106293022351004E-3</v>
      </c>
      <c r="Y149" s="59">
        <f t="shared" si="129"/>
        <v>1000</v>
      </c>
      <c r="Z149" s="23" t="str">
        <f t="shared" si="117"/>
        <v>482,976034977307-108,952898129126i</v>
      </c>
      <c r="AA149" s="23" t="str">
        <f t="shared" si="118"/>
        <v>23,0675944353164-7,05249425603803i</v>
      </c>
      <c r="AB149" s="22" t="str">
        <f t="shared" si="130"/>
        <v>749,009493673174+59914,8691336217i</v>
      </c>
      <c r="AC149" s="22" t="str">
        <f t="shared" si="131"/>
        <v>1572,74293469733+59914,8691336217i</v>
      </c>
      <c r="AD149" s="23">
        <f t="shared" si="132"/>
        <v>5.3239532249049759E-4</v>
      </c>
      <c r="AE149" s="23" t="str">
        <f t="shared" si="119"/>
        <v>457,814394600333+119,25100402621i</v>
      </c>
      <c r="AF149" s="23" t="str">
        <f t="shared" si="120"/>
        <v>497,940185785181-101,758487383046i</v>
      </c>
      <c r="AG149" s="23" t="str">
        <f t="shared" si="121"/>
        <v>1026,71601883484+17575,6155947085i</v>
      </c>
      <c r="AH149" s="23">
        <f t="shared" si="122"/>
        <v>5.4393379922165197E-3</v>
      </c>
      <c r="AI149" s="45">
        <f t="shared" si="133"/>
        <v>5.4393379922165197E-3</v>
      </c>
      <c r="AJ149" s="61">
        <f t="shared" si="134"/>
        <v>1000</v>
      </c>
    </row>
    <row r="150" spans="2:36">
      <c r="B150">
        <v>1100</v>
      </c>
      <c r="C150" s="3">
        <f t="shared" si="123"/>
        <v>6911.5038378975451</v>
      </c>
      <c r="D150" s="19" t="str">
        <f t="shared" si="101"/>
        <v>436,077973850727-37,0962121969859i</v>
      </c>
      <c r="E150" s="19" t="str">
        <f t="shared" si="102"/>
        <v>21,916316713239-2,70514957964959i</v>
      </c>
      <c r="F150" s="18" t="str">
        <f t="shared" si="103"/>
        <v>1171,08402930981+44988,1040284619i</v>
      </c>
      <c r="G150" s="18" t="str">
        <f t="shared" si="104"/>
        <v>1994,81747033397+44988,1040284619i</v>
      </c>
      <c r="H150" s="19">
        <f t="shared" si="124"/>
        <v>1.2859843278918426E-3</v>
      </c>
      <c r="I150" s="19" t="str">
        <f t="shared" si="105"/>
        <v>136,362160565909+162,544002093529i</v>
      </c>
      <c r="J150" s="19" t="str">
        <f t="shared" si="106"/>
        <v>1426,33022634613-202,860014028385i</v>
      </c>
      <c r="K150" s="19" t="str">
        <f t="shared" si="107"/>
        <v>1592,99732548994+21611,4538372888i</v>
      </c>
      <c r="L150" s="19">
        <f t="shared" si="108"/>
        <v>5.5711162468558006E-3</v>
      </c>
      <c r="M150" s="47">
        <f t="shared" si="109"/>
        <v>1.2859843278918426E-3</v>
      </c>
      <c r="N150" s="58">
        <f t="shared" si="125"/>
        <v>1100</v>
      </c>
      <c r="O150" s="50" t="str">
        <f t="shared" si="110"/>
        <v>436,077973850727-37,0962121969859i</v>
      </c>
      <c r="P150" s="50" t="str">
        <f t="shared" si="111"/>
        <v>21,916316713239-2,70514957964959i</v>
      </c>
      <c r="Q150" s="48" t="str">
        <f t="shared" si="126"/>
        <v>1171,08402930981+44914,2649419598i</v>
      </c>
      <c r="R150" s="48" t="str">
        <f t="shared" si="127"/>
        <v>1994,81747033397+44914,2649419598i</v>
      </c>
      <c r="S150" s="50">
        <f t="shared" si="128"/>
        <v>1.2902077908646392E-3</v>
      </c>
      <c r="T150" s="21" t="str">
        <f t="shared" si="112"/>
        <v>136,362160565909+162,544002093529i</v>
      </c>
      <c r="U150" s="21" t="str">
        <f t="shared" si="113"/>
        <v>1426,33022634613-202,860014028385i</v>
      </c>
      <c r="V150" s="21" t="str">
        <f t="shared" si="114"/>
        <v>1634,29951599651+24966,9432231356i</v>
      </c>
      <c r="W150" s="21">
        <f t="shared" si="115"/>
        <v>4.2905242140701683E-3</v>
      </c>
      <c r="X150" s="51">
        <f t="shared" si="116"/>
        <v>1.2902077908646392E-3</v>
      </c>
      <c r="Y150" s="59">
        <f t="shared" si="129"/>
        <v>1100</v>
      </c>
      <c r="Z150" s="23" t="str">
        <f t="shared" si="117"/>
        <v>478,819145993304-102,583759213721i</v>
      </c>
      <c r="AA150" s="23" t="str">
        <f t="shared" si="118"/>
        <v>25,0706496245664-7,31399647753588i</v>
      </c>
      <c r="AB150" s="22" t="str">
        <f t="shared" si="130"/>
        <v>668,399682883221+65927,915465589i</v>
      </c>
      <c r="AC150" s="22" t="str">
        <f t="shared" si="131"/>
        <v>1492,13312390738+65927,915465589i</v>
      </c>
      <c r="AD150" s="23">
        <f t="shared" si="132"/>
        <v>4.0924790655649801E-4</v>
      </c>
      <c r="AE150" s="23" t="str">
        <f t="shared" si="119"/>
        <v>544,229724095087+125,193069139063i</v>
      </c>
      <c r="AF150" s="23" t="str">
        <f t="shared" si="120"/>
        <v>412,118391688512-158,54200149726i</v>
      </c>
      <c r="AG150" s="23" t="str">
        <f t="shared" si="121"/>
        <v>966,703164089537+19286,5694888034i</v>
      </c>
      <c r="AH150" s="23">
        <f t="shared" si="122"/>
        <v>4.2597747913611927E-3</v>
      </c>
      <c r="AI150" s="45">
        <f t="shared" si="133"/>
        <v>4.2597747913611927E-3</v>
      </c>
      <c r="AJ150" s="61">
        <f t="shared" si="134"/>
        <v>1100</v>
      </c>
    </row>
    <row r="151" spans="2:36">
      <c r="B151">
        <v>1200</v>
      </c>
      <c r="C151" s="3">
        <f t="shared" si="123"/>
        <v>7539.8223686155034</v>
      </c>
      <c r="D151" s="19" t="str">
        <f t="shared" si="101"/>
        <v>434,782514091804-35,1113232101338i</v>
      </c>
      <c r="E151" s="19" t="str">
        <f t="shared" si="102"/>
        <v>23,8029701255843-2,79657527990619i</v>
      </c>
      <c r="F151" s="18" t="str">
        <f t="shared" si="103"/>
        <v>720,251381824382+49021,3470299608i</v>
      </c>
      <c r="G151" s="18" t="str">
        <f t="shared" si="104"/>
        <v>1543,98482284854+49021,3470299608i</v>
      </c>
      <c r="H151" s="19">
        <f t="shared" si="124"/>
        <v>7.7536703998293266E-4</v>
      </c>
      <c r="I151" s="19" t="str">
        <f t="shared" si="105"/>
        <v>168,469251341632+244,224758720768i</v>
      </c>
      <c r="J151" s="19" t="str">
        <f t="shared" si="106"/>
        <v>652,727789259794-634,518142724737i</v>
      </c>
      <c r="K151" s="19" t="str">
        <f t="shared" si="107"/>
        <v>826,805896923135+23162,9151496213i</v>
      </c>
      <c r="L151" s="19">
        <f t="shared" si="108"/>
        <v>2.5315914999373135E-3</v>
      </c>
      <c r="M151" s="47">
        <f t="shared" si="109"/>
        <v>7.7536703998293266E-4</v>
      </c>
      <c r="N151" s="58">
        <f t="shared" si="125"/>
        <v>1200</v>
      </c>
      <c r="O151" s="50" t="str">
        <f t="shared" si="110"/>
        <v>434,782514091804-35,1113232101338i</v>
      </c>
      <c r="P151" s="50" t="str">
        <f t="shared" si="111"/>
        <v>23,8029701255843-2,79657527990619i</v>
      </c>
      <c r="Q151" s="48" t="str">
        <f t="shared" si="126"/>
        <v>720,251381824382+48953,6612006672i</v>
      </c>
      <c r="R151" s="48" t="str">
        <f t="shared" si="127"/>
        <v>1543,98482284854+48953,6612006672i</v>
      </c>
      <c r="S151" s="50">
        <f t="shared" si="128"/>
        <v>7.7751051408891936E-4</v>
      </c>
      <c r="T151" s="21" t="str">
        <f t="shared" si="112"/>
        <v>168,469251341632+244,224758720768i</v>
      </c>
      <c r="U151" s="21" t="str">
        <f t="shared" si="113"/>
        <v>652,727789259794-634,518142724737i</v>
      </c>
      <c r="V151" s="21" t="str">
        <f t="shared" si="114"/>
        <v>869,944627978457+26823,4490250906i</v>
      </c>
      <c r="W151" s="21">
        <f t="shared" si="115"/>
        <v>1.9874144461606846E-3</v>
      </c>
      <c r="X151" s="51">
        <f t="shared" si="116"/>
        <v>7.7751051408891936E-4</v>
      </c>
      <c r="Y151" s="59">
        <f t="shared" si="129"/>
        <v>1200</v>
      </c>
      <c r="Z151" s="23" t="str">
        <f t="shared" si="117"/>
        <v>475,236755120752-97,0948598939737i</v>
      </c>
      <c r="AA151" s="23" t="str">
        <f t="shared" si="118"/>
        <v>27,0639097463633-7,56118696735706i</v>
      </c>
      <c r="AB151" s="22" t="str">
        <f t="shared" si="130"/>
        <v>611,39620133286+71976,7739384799i</v>
      </c>
      <c r="AC151" s="22" t="str">
        <f t="shared" si="131"/>
        <v>1435,12964235702+71976,7739384799i</v>
      </c>
      <c r="AD151" s="23">
        <f t="shared" si="132"/>
        <v>3.2527190584608068E-4</v>
      </c>
      <c r="AE151" s="23" t="str">
        <f t="shared" si="119"/>
        <v>634,271701645146+88,694893527841i</v>
      </c>
      <c r="AF151" s="23" t="str">
        <f t="shared" si="120"/>
        <v>326,218652045231-148,831339058539i</v>
      </c>
      <c r="AG151" s="23" t="str">
        <f t="shared" si="121"/>
        <v>905,463555294999+21064,0175594513i</v>
      </c>
      <c r="AH151" s="23">
        <f t="shared" si="122"/>
        <v>3.3489600291666255E-3</v>
      </c>
      <c r="AI151" s="45">
        <f t="shared" si="133"/>
        <v>3.3489600291666255E-3</v>
      </c>
      <c r="AJ151" s="61">
        <f t="shared" si="134"/>
        <v>1200</v>
      </c>
    </row>
    <row r="152" spans="2:36">
      <c r="B152">
        <v>1300</v>
      </c>
      <c r="C152" s="3">
        <f t="shared" si="123"/>
        <v>8168.1408993334617</v>
      </c>
      <c r="D152" s="19" t="str">
        <f t="shared" si="101"/>
        <v>433,652106066296-33,3793246474518i</v>
      </c>
      <c r="E152" s="19" t="str">
        <f t="shared" si="102"/>
        <v>25,6864779738604-2,8834049455622i</v>
      </c>
      <c r="F152" s="18" t="str">
        <f t="shared" si="103"/>
        <v>500,529035380078+53284,6464153455i</v>
      </c>
      <c r="G152" s="18" t="str">
        <f t="shared" si="104"/>
        <v>1324,26247640424+53284,6464153455i</v>
      </c>
      <c r="H152" s="19">
        <f t="shared" si="124"/>
        <v>5.2908763602210751E-4</v>
      </c>
      <c r="I152" s="19" t="str">
        <f t="shared" si="105"/>
        <v>218,974898161997+337,422591185845i</v>
      </c>
      <c r="J152" s="19" t="str">
        <f t="shared" si="106"/>
        <v>305,894510472639-446,982339389942i</v>
      </c>
      <c r="K152" s="19" t="str">
        <f t="shared" si="107"/>
        <v>487,08074945973+25333,5703939849i</v>
      </c>
      <c r="L152" s="19">
        <f t="shared" si="108"/>
        <v>1.2487582192322044E-3</v>
      </c>
      <c r="M152" s="47">
        <f t="shared" si="109"/>
        <v>5.2908763602210751E-4</v>
      </c>
      <c r="N152" s="58">
        <f t="shared" si="125"/>
        <v>1300</v>
      </c>
      <c r="O152" s="50" t="str">
        <f t="shared" si="110"/>
        <v>433,652106066296-33,3793246474518i</v>
      </c>
      <c r="P152" s="50" t="str">
        <f t="shared" si="111"/>
        <v>25,6864779738604-2,8834049455622i</v>
      </c>
      <c r="Q152" s="48" t="str">
        <f t="shared" si="126"/>
        <v>500,529035380078+53222,1671883052i</v>
      </c>
      <c r="R152" s="48" t="str">
        <f t="shared" si="127"/>
        <v>1324,26247640424+53222,1671883052i</v>
      </c>
      <c r="S152" s="50">
        <f t="shared" si="128"/>
        <v>5.3032982237266602E-4</v>
      </c>
      <c r="T152" s="21" t="str">
        <f t="shared" si="112"/>
        <v>218,974898161997+337,422591185845i</v>
      </c>
      <c r="U152" s="21" t="str">
        <f t="shared" si="113"/>
        <v>305,894510472639-446,982339389942i</v>
      </c>
      <c r="V152" s="21" t="str">
        <f t="shared" si="114"/>
        <v>531,980964308719+29299,1487590766i</v>
      </c>
      <c r="W152" s="21">
        <f t="shared" si="115"/>
        <v>1.0198876274533086E-3</v>
      </c>
      <c r="X152" s="51">
        <f t="shared" si="116"/>
        <v>5.3032982237266602E-4</v>
      </c>
      <c r="Y152" s="59">
        <f t="shared" si="129"/>
        <v>1300</v>
      </c>
      <c r="Z152" s="23" t="str">
        <f t="shared" si="117"/>
        <v>472,110788941623-92,3052893963396i</v>
      </c>
      <c r="AA152" s="23" t="str">
        <f t="shared" si="118"/>
        <v>29,0486651094232-7,79595101646222i</v>
      </c>
      <c r="AB152" s="22" t="str">
        <f t="shared" si="130"/>
        <v>582,843745408019+78038,5928993559i</v>
      </c>
      <c r="AC152" s="22" t="str">
        <f t="shared" si="131"/>
        <v>1406,57718643218+78038,5928993559i</v>
      </c>
      <c r="AD152" s="23">
        <f t="shared" si="132"/>
        <v>2.690007273770112E-4</v>
      </c>
      <c r="AE152" s="23" t="str">
        <f t="shared" si="119"/>
        <v>700,020766315884+3,46352892335444i</v>
      </c>
      <c r="AF152" s="23" t="str">
        <f t="shared" si="120"/>
        <v>267,555300453201-104,473877595303i</v>
      </c>
      <c r="AG152" s="23" t="str">
        <f t="shared" si="121"/>
        <v>870,452510682747+22876,1124291236i</v>
      </c>
      <c r="AH152" s="23">
        <f t="shared" si="122"/>
        <v>2.7317116117360207E-3</v>
      </c>
      <c r="AI152" s="45">
        <f t="shared" si="133"/>
        <v>2.7317116117360207E-3</v>
      </c>
      <c r="AJ152" s="61">
        <f t="shared" si="134"/>
        <v>1300</v>
      </c>
    </row>
    <row r="153" spans="2:36">
      <c r="B153">
        <v>1400</v>
      </c>
      <c r="C153" s="3">
        <f t="shared" si="123"/>
        <v>8796.45943005142</v>
      </c>
      <c r="D153" s="19" t="str">
        <f t="shared" si="101"/>
        <v>432,655286411061-31,8520086950038i</v>
      </c>
      <c r="E153" s="19" t="str">
        <f t="shared" si="102"/>
        <v>27,5672233672992-2,96619834372012i</v>
      </c>
      <c r="F153" s="18" t="str">
        <f t="shared" si="103"/>
        <v>411,846775802238+57548,2998207278i</v>
      </c>
      <c r="G153" s="18" t="str">
        <f t="shared" si="104"/>
        <v>1235,5802168264+57548,2998207278i</v>
      </c>
      <c r="H153" s="19">
        <f t="shared" si="124"/>
        <v>4.0956961243454604E-4</v>
      </c>
      <c r="I153" s="19" t="str">
        <f t="shared" si="105"/>
        <v>303,72708340458+446,593231091646i</v>
      </c>
      <c r="J153" s="19" t="str">
        <f t="shared" si="106"/>
        <v>185,77380920455-279,32953875749i</v>
      </c>
      <c r="K153" s="19" t="str">
        <f t="shared" si="107"/>
        <v>373,799655377157+27484,3426356462i</v>
      </c>
      <c r="L153" s="19">
        <f t="shared" si="108"/>
        <v>8.1457324157341304E-4</v>
      </c>
      <c r="M153" s="47">
        <f t="shared" si="109"/>
        <v>4.0956961243454604E-4</v>
      </c>
      <c r="N153" s="58">
        <f t="shared" si="125"/>
        <v>1400</v>
      </c>
      <c r="O153" s="50" t="str">
        <f t="shared" si="110"/>
        <v>432,655286411061-31,8520086950038i</v>
      </c>
      <c r="P153" s="50" t="str">
        <f t="shared" si="111"/>
        <v>27,5672233672992-2,96619834372012i</v>
      </c>
      <c r="Q153" s="48" t="str">
        <f t="shared" si="126"/>
        <v>411,846775802238+57490,283395619i</v>
      </c>
      <c r="R153" s="48" t="str">
        <f t="shared" si="127"/>
        <v>1235,5802168264+57490,283395619i</v>
      </c>
      <c r="S153" s="50">
        <f t="shared" si="128"/>
        <v>4.1039628354533342E-4</v>
      </c>
      <c r="T153" s="21" t="str">
        <f t="shared" si="112"/>
        <v>303,72708340458+446,593231091646i</v>
      </c>
      <c r="U153" s="21" t="str">
        <f t="shared" si="113"/>
        <v>185,77380920455-279,32953875749i</v>
      </c>
      <c r="V153" s="21" t="str">
        <f t="shared" si="114"/>
        <v>420,394810381806+31754,9654903603i</v>
      </c>
      <c r="W153" s="21">
        <f t="shared" si="115"/>
        <v>6.8636089609419582E-4</v>
      </c>
      <c r="X153" s="51">
        <f t="shared" si="116"/>
        <v>4.1039628354533342E-4</v>
      </c>
      <c r="Y153" s="59">
        <f t="shared" si="129"/>
        <v>1400</v>
      </c>
      <c r="Z153" s="23" t="str">
        <f t="shared" si="117"/>
        <v>469,354240457654-88,0817365689721i</v>
      </c>
      <c r="AA153" s="23" t="str">
        <f t="shared" si="118"/>
        <v>31,0259515380102-8,01980208445703i</v>
      </c>
      <c r="AB153" s="22" t="str">
        <f t="shared" si="130"/>
        <v>578,681668687239+84100,2083501324i</v>
      </c>
      <c r="AC153" s="22" t="str">
        <f t="shared" si="131"/>
        <v>1402,4151097114+84100,2083501324i</v>
      </c>
      <c r="AD153" s="23">
        <f t="shared" si="132"/>
        <v>2.3066276665539842E-4</v>
      </c>
      <c r="AE153" s="23" t="str">
        <f t="shared" si="119"/>
        <v>708,612060259786-109,171100788542i</v>
      </c>
      <c r="AF153" s="23" t="str">
        <f t="shared" si="120"/>
        <v>235,660716938004-46,9059320468305i</v>
      </c>
      <c r="AG153" s="23" t="str">
        <f t="shared" si="121"/>
        <v>861,316720077353+24701,4177828813i</v>
      </c>
      <c r="AH153" s="23">
        <f t="shared" si="122"/>
        <v>2.319442229308355E-3</v>
      </c>
      <c r="AI153" s="45">
        <f t="shared" si="133"/>
        <v>2.319442229308355E-3</v>
      </c>
      <c r="AJ153" s="61">
        <f t="shared" si="134"/>
        <v>1400</v>
      </c>
    </row>
    <row r="154" spans="2:36">
      <c r="B154">
        <v>1500</v>
      </c>
      <c r="C154" s="3">
        <f t="shared" si="123"/>
        <v>9424.7779607693792</v>
      </c>
      <c r="D154" s="19" t="str">
        <f t="shared" si="101"/>
        <v>431,768310439372-30,4929940087727i</v>
      </c>
      <c r="E154" s="19" t="str">
        <f t="shared" si="102"/>
        <v>29,4455191623798-3,04541259404831i</v>
      </c>
      <c r="F154" s="18" t="str">
        <f t="shared" si="103"/>
        <v>378,996582868986+61791,6133762119i</v>
      </c>
      <c r="G154" s="18" t="str">
        <f t="shared" si="104"/>
        <v>1202,73002389315+61791,6133762119i</v>
      </c>
      <c r="H154" s="19">
        <f t="shared" si="124"/>
        <v>3.4111007182002773E-4</v>
      </c>
      <c r="I154" s="19" t="str">
        <f t="shared" si="105"/>
        <v>457,192253509449+570,021680666056i</v>
      </c>
      <c r="J154" s="19" t="str">
        <f t="shared" si="106"/>
        <v>137,195644768645-150,587818530699i</v>
      </c>
      <c r="K154" s="19" t="str">
        <f t="shared" si="107"/>
        <v>331,820885833524+29596,2037969018i</v>
      </c>
      <c r="L154" s="19">
        <f t="shared" si="108"/>
        <v>6.2369787334393134E-4</v>
      </c>
      <c r="M154" s="47">
        <f t="shared" si="109"/>
        <v>3.4111007182002773E-4</v>
      </c>
      <c r="N154" s="58">
        <f t="shared" si="125"/>
        <v>1500</v>
      </c>
      <c r="O154" s="50" t="str">
        <f t="shared" si="110"/>
        <v>431,768310439372-30,4929940087727i</v>
      </c>
      <c r="P154" s="50" t="str">
        <f t="shared" si="111"/>
        <v>29,4455191623798-3,04541259404831i</v>
      </c>
      <c r="Q154" s="48" t="str">
        <f t="shared" si="126"/>
        <v>378,996582868986+61737,464712777i</v>
      </c>
      <c r="R154" s="48" t="str">
        <f t="shared" si="127"/>
        <v>1202,73002389315+61737,464712777i</v>
      </c>
      <c r="S154" s="50">
        <f t="shared" si="128"/>
        <v>3.4170846840952951E-4</v>
      </c>
      <c r="T154" s="21" t="str">
        <f t="shared" si="112"/>
        <v>457,192253509449+570,021680666056i</v>
      </c>
      <c r="U154" s="21" t="str">
        <f t="shared" si="113"/>
        <v>137,195644768645-150,587818530699i</v>
      </c>
      <c r="V154" s="21" t="str">
        <f t="shared" si="114"/>
        <v>380,051453384914+34171,8711412384i</v>
      </c>
      <c r="W154" s="21">
        <f t="shared" si="115"/>
        <v>5.3590571805361975E-4</v>
      </c>
      <c r="X154" s="51">
        <f t="shared" si="116"/>
        <v>3.4170846840952951E-4</v>
      </c>
      <c r="Y154" s="59">
        <f t="shared" si="129"/>
        <v>1500</v>
      </c>
      <c r="Z154" s="23" t="str">
        <f t="shared" si="117"/>
        <v>466,901447460228-84,3235945085391i</v>
      </c>
      <c r="AA154" s="23" t="str">
        <f t="shared" si="118"/>
        <v>32,9966149118511-8,23397609990874i</v>
      </c>
      <c r="AB154" s="22" t="str">
        <f t="shared" si="130"/>
        <v>594,201412895431+90153,9545342466i</v>
      </c>
      <c r="AC154" s="22" t="str">
        <f t="shared" si="131"/>
        <v>1417,93485391959+90153,9545342466i</v>
      </c>
      <c r="AD154" s="23">
        <f t="shared" si="132"/>
        <v>2.0387647033037748E-4</v>
      </c>
      <c r="AE154" s="23" t="str">
        <f t="shared" si="119"/>
        <v>655,058703732621-204,398973702212i</v>
      </c>
      <c r="AF154" s="23" t="str">
        <f t="shared" si="120"/>
        <v>225,911880290351+15,0264651597349i</v>
      </c>
      <c r="AG154" s="23" t="str">
        <f t="shared" si="121"/>
        <v>873,527369933736+26531,087588297i</v>
      </c>
      <c r="AH154" s="23">
        <f t="shared" si="122"/>
        <v>2.0396934104648379E-3</v>
      </c>
      <c r="AI154" s="45">
        <f t="shared" si="133"/>
        <v>2.0396934104648379E-3</v>
      </c>
      <c r="AJ154" s="61">
        <f t="shared" si="134"/>
        <v>1500</v>
      </c>
    </row>
    <row r="155" spans="2:36">
      <c r="B155">
        <v>1600</v>
      </c>
      <c r="C155" s="3">
        <f t="shared" si="123"/>
        <v>10053.096491487338</v>
      </c>
      <c r="D155" s="19" t="str">
        <f t="shared" si="101"/>
        <v>430,972889738034-29,2742592861218i</v>
      </c>
      <c r="E155" s="19" t="str">
        <f t="shared" si="102"/>
        <v>31,3216246090215-3,12142649080183i</v>
      </c>
      <c r="F155" s="18" t="str">
        <f t="shared" si="103"/>
        <v>376,058260516781+66022,1969646351i</v>
      </c>
      <c r="G155" s="18" t="str">
        <f t="shared" si="104"/>
        <v>1199,79170154094+66022,1969646351i</v>
      </c>
      <c r="H155" s="19">
        <f t="shared" si="124"/>
        <v>2.9769957919012491E-4</v>
      </c>
      <c r="I155" s="19" t="str">
        <f t="shared" si="105"/>
        <v>750,987905126918+666,110109498583i</v>
      </c>
      <c r="J155" s="19" t="str">
        <f t="shared" si="106"/>
        <v>118,225917838016-41,6001630885801i</v>
      </c>
      <c r="K155" s="19" t="str">
        <f t="shared" si="107"/>
        <v>319,234002476917+31688,3108933727i</v>
      </c>
      <c r="L155" s="19">
        <f t="shared" si="108"/>
        <v>5.2347571909949764E-4</v>
      </c>
      <c r="M155" s="47">
        <f t="shared" si="109"/>
        <v>2.9769957919012491E-4</v>
      </c>
      <c r="N155" s="58">
        <f t="shared" si="125"/>
        <v>1600</v>
      </c>
      <c r="O155" s="50" t="str">
        <f t="shared" si="110"/>
        <v>430,972889738034-29,2742592861218i</v>
      </c>
      <c r="P155" s="50" t="str">
        <f t="shared" si="111"/>
        <v>31,3216246090215-3,12142649080183i</v>
      </c>
      <c r="Q155" s="48" t="str">
        <f t="shared" si="126"/>
        <v>376,058260516781+65971,4325926649i</v>
      </c>
      <c r="R155" s="48" t="str">
        <f t="shared" si="127"/>
        <v>1199,79170154094+65971,4325926649i</v>
      </c>
      <c r="S155" s="50">
        <f t="shared" si="128"/>
        <v>2.9815775774733044E-4</v>
      </c>
      <c r="T155" s="21" t="str">
        <f t="shared" si="112"/>
        <v>750,987905126918+666,110109498583i</v>
      </c>
      <c r="U155" s="21" t="str">
        <f t="shared" si="113"/>
        <v>118,225917838016-41,6001630885801i</v>
      </c>
      <c r="V155" s="21" t="str">
        <f t="shared" si="114"/>
        <v>369,046318451495+36569,0227273318i</v>
      </c>
      <c r="W155" s="21">
        <f t="shared" si="115"/>
        <v>4.5443613976903219E-4</v>
      </c>
      <c r="X155" s="51">
        <f t="shared" si="116"/>
        <v>2.9815775774733044E-4</v>
      </c>
      <c r="Y155" s="59">
        <f t="shared" si="129"/>
        <v>1600</v>
      </c>
      <c r="Z155" s="23" t="str">
        <f t="shared" si="117"/>
        <v>464,701836209722-80,9533746955313i</v>
      </c>
      <c r="AA155" s="23" t="str">
        <f t="shared" si="118"/>
        <v>34,9613561729599-8,43949722054517i</v>
      </c>
      <c r="AB155" s="22" t="str">
        <f t="shared" si="130"/>
        <v>624,672803925761+96193,5102948599i</v>
      </c>
      <c r="AC155" s="22" t="str">
        <f t="shared" si="131"/>
        <v>1448,40624494992+96193,5102948599i</v>
      </c>
      <c r="AD155" s="23">
        <f t="shared" si="132"/>
        <v>1.8450687843929447E-4</v>
      </c>
      <c r="AE155" s="23" t="str">
        <f t="shared" si="119"/>
        <v>569,75444340781-252,265607039201i</v>
      </c>
      <c r="AF155" s="23" t="str">
        <f t="shared" si="120"/>
        <v>236,577044827837+77,7731280024014i</v>
      </c>
      <c r="AG155" s="23" t="str">
        <f t="shared" si="121"/>
        <v>905,431446463782+28361,5716593488i</v>
      </c>
      <c r="AH155" s="23">
        <f t="shared" si="122"/>
        <v>1.8504433396804298E-3</v>
      </c>
      <c r="AI155" s="45">
        <f t="shared" si="133"/>
        <v>1.8504433396804298E-3</v>
      </c>
      <c r="AJ155" s="61">
        <f t="shared" si="134"/>
        <v>1600</v>
      </c>
    </row>
    <row r="156" spans="2:36">
      <c r="B156">
        <v>1700</v>
      </c>
      <c r="C156" s="3">
        <f t="shared" si="123"/>
        <v>10681.415022205296</v>
      </c>
      <c r="D156" s="19" t="str">
        <f t="shared" si="101"/>
        <v>430,25468815092-28,1738388286082i</v>
      </c>
      <c r="E156" s="19" t="str">
        <f t="shared" si="102"/>
        <v>33,1957572697288-3,19455791807932i</v>
      </c>
      <c r="F156" s="18" t="str">
        <f t="shared" si="103"/>
        <v>397,261197042578+70248,1317819817i</v>
      </c>
      <c r="G156" s="18" t="str">
        <f t="shared" si="104"/>
        <v>1220,99463806674+70248,1317819817i</v>
      </c>
      <c r="H156" s="19">
        <f t="shared" si="124"/>
        <v>2.7004313337564145E-4</v>
      </c>
      <c r="I156" s="19" t="str">
        <f t="shared" si="105"/>
        <v>1243,5014879612+522,203812053319i</v>
      </c>
      <c r="J156" s="19" t="str">
        <f t="shared" si="106"/>
        <v>117,051098879311+62,086931734115i</v>
      </c>
      <c r="K156" s="19" t="str">
        <f t="shared" si="107"/>
        <v>324,245490021632+33775,1174292243i</v>
      </c>
      <c r="L156" s="19">
        <f t="shared" si="108"/>
        <v>4.6804828753632677E-4</v>
      </c>
      <c r="M156" s="47">
        <f t="shared" si="109"/>
        <v>2.7004313337564145E-4</v>
      </c>
      <c r="N156" s="58">
        <f t="shared" si="125"/>
        <v>1700</v>
      </c>
      <c r="O156" s="50" t="str">
        <f t="shared" si="110"/>
        <v>430,25468815092-28,1738388286082i</v>
      </c>
      <c r="P156" s="50" t="str">
        <f t="shared" si="111"/>
        <v>33,1957572697288-3,19455791807932i</v>
      </c>
      <c r="Q156" s="48" t="str">
        <f t="shared" si="126"/>
        <v>397,261197042578+70200,3535495391i</v>
      </c>
      <c r="R156" s="48" t="str">
        <f t="shared" si="127"/>
        <v>1220,99463806674+70200,3535495391i</v>
      </c>
      <c r="S156" s="50">
        <f t="shared" si="128"/>
        <v>2.7041072898625895E-4</v>
      </c>
      <c r="T156" s="21" t="str">
        <f t="shared" si="112"/>
        <v>1243,5014879612+522,203812053319i</v>
      </c>
      <c r="U156" s="21" t="str">
        <f t="shared" si="113"/>
        <v>117,051098879311+62,086931734115i</v>
      </c>
      <c r="V156" s="21" t="str">
        <f t="shared" si="114"/>
        <v>375,590850076589+38960,8737528057i</v>
      </c>
      <c r="W156" s="21">
        <f t="shared" si="115"/>
        <v>4.0747122568918215E-4</v>
      </c>
      <c r="X156" s="51">
        <f t="shared" si="116"/>
        <v>2.7041072898625895E-4</v>
      </c>
      <c r="Y156" s="59">
        <f t="shared" si="129"/>
        <v>1700</v>
      </c>
      <c r="Z156" s="23" t="str">
        <f t="shared" si="117"/>
        <v>462,715762313861-77,9103344344935i</v>
      </c>
      <c r="AA156" s="23" t="str">
        <f t="shared" si="118"/>
        <v>36,9207635518006-8,63722491942316i</v>
      </c>
      <c r="AB156" s="22" t="str">
        <f t="shared" si="130"/>
        <v>662,95607022179+102212,734052514i</v>
      </c>
      <c r="AC156" s="22" t="str">
        <f t="shared" si="131"/>
        <v>1486,68951124595+102212,734052514i</v>
      </c>
      <c r="AD156" s="23">
        <f t="shared" si="132"/>
        <v>1.6945394356526755E-4</v>
      </c>
      <c r="AE156" s="23" t="str">
        <f t="shared" si="119"/>
        <v>486,305068703682-255,107774892381i</v>
      </c>
      <c r="AF156" s="23" t="str">
        <f t="shared" si="120"/>
        <v>269,774544741465+137,791053620884i</v>
      </c>
      <c r="AG156" s="23" t="str">
        <f t="shared" si="121"/>
        <v>959,213881267539+30189,3269931765i</v>
      </c>
      <c r="AH156" s="23">
        <f t="shared" si="122"/>
        <v>1.7303359202319735E-3</v>
      </c>
      <c r="AI156" s="45">
        <f t="shared" si="133"/>
        <v>1.7303359202319735E-3</v>
      </c>
      <c r="AJ156" s="61">
        <f t="shared" si="134"/>
        <v>1700</v>
      </c>
    </row>
    <row r="157" spans="2:36">
      <c r="B157">
        <v>1800</v>
      </c>
      <c r="C157" s="3">
        <f t="shared" si="123"/>
        <v>11309.733552923255</v>
      </c>
      <c r="D157" s="19" t="str">
        <f t="shared" si="101"/>
        <v>429,602293579332-27,174247145961i</v>
      </c>
      <c r="E157" s="19" t="str">
        <f t="shared" si="102"/>
        <v>35,0681017507043-3,26507660699314i</v>
      </c>
      <c r="F157" s="18" t="str">
        <f t="shared" si="103"/>
        <v>448,939927524333+74474,5397344433i</v>
      </c>
      <c r="G157" s="18" t="str">
        <f t="shared" si="104"/>
        <v>1272,67336854849+74474,5397344433i</v>
      </c>
      <c r="H157" s="19">
        <f t="shared" si="124"/>
        <v>2.5561117920047671E-4</v>
      </c>
      <c r="I157" s="19" t="str">
        <f t="shared" si="105"/>
        <v>1495,78320101956-164,992030844102i</v>
      </c>
      <c r="J157" s="19" t="str">
        <f t="shared" si="106"/>
        <v>133,586837213012+172,969254354894i</v>
      </c>
      <c r="K157" s="19" t="str">
        <f t="shared" si="107"/>
        <v>346,788106795242+35869,1191928739i</v>
      </c>
      <c r="L157" s="19">
        <f t="shared" si="108"/>
        <v>4.4385919930878259E-4</v>
      </c>
      <c r="M157" s="47">
        <f t="shared" si="109"/>
        <v>2.5561117920047671E-4</v>
      </c>
      <c r="N157" s="58">
        <f t="shared" si="125"/>
        <v>1800</v>
      </c>
      <c r="O157" s="50" t="str">
        <f t="shared" si="110"/>
        <v>429,602293579332-27,174247145961i</v>
      </c>
      <c r="P157" s="50" t="str">
        <f t="shared" si="111"/>
        <v>35,0681017507043-3,26507660699314i</v>
      </c>
      <c r="Q157" s="48" t="str">
        <f t="shared" si="126"/>
        <v>448,939927524333+74429,4158482475i</v>
      </c>
      <c r="R157" s="48" t="str">
        <f t="shared" si="127"/>
        <v>1272,67336854849+74429,4158482475i</v>
      </c>
      <c r="S157" s="50">
        <f t="shared" si="128"/>
        <v>2.5592111831784781E-4</v>
      </c>
      <c r="T157" s="21" t="str">
        <f t="shared" si="112"/>
        <v>1495,78320101956-164,992030844102i</v>
      </c>
      <c r="U157" s="21" t="str">
        <f t="shared" si="113"/>
        <v>133,586837213012+172,969254354894i</v>
      </c>
      <c r="V157" s="21" t="str">
        <f t="shared" si="114"/>
        <v>399,622046413589+41359,9200060778i</v>
      </c>
      <c r="W157" s="21">
        <f t="shared" si="115"/>
        <v>3.847154274019271E-4</v>
      </c>
      <c r="X157" s="51">
        <f t="shared" si="116"/>
        <v>2.5592111831784781E-4</v>
      </c>
      <c r="Y157" s="59">
        <f t="shared" si="129"/>
        <v>1800</v>
      </c>
      <c r="Z157" s="23" t="str">
        <f t="shared" si="117"/>
        <v>460,911667402807-75,1461203433027i</v>
      </c>
      <c r="AA157" s="23" t="str">
        <f t="shared" si="118"/>
        <v>38,8753361738657-8,82788847688268i</v>
      </c>
      <c r="AB157" s="22" t="str">
        <f t="shared" si="130"/>
        <v>697,109905312929+108208,516574674i</v>
      </c>
      <c r="AC157" s="22" t="str">
        <f t="shared" si="131"/>
        <v>1520,84334633709+108208,516574674i</v>
      </c>
      <c r="AD157" s="23">
        <f t="shared" si="132"/>
        <v>1.5600209063948434E-4</v>
      </c>
      <c r="AE157" s="23" t="str">
        <f t="shared" si="119"/>
        <v>420,820710238631-229,641159002489i</v>
      </c>
      <c r="AF157" s="23" t="str">
        <f t="shared" si="120"/>
        <v>330,242794264597+186,506730758849i</v>
      </c>
      <c r="AG157" s="23" t="str">
        <f t="shared" si="121"/>
        <v>1039,67001879947+32005,7800785236i</v>
      </c>
      <c r="AH157" s="23">
        <f t="shared" si="122"/>
        <v>1.6686414426815288E-3</v>
      </c>
      <c r="AI157" s="45">
        <f t="shared" si="133"/>
        <v>1.6686414426815288E-3</v>
      </c>
      <c r="AJ157" s="61">
        <f t="shared" si="134"/>
        <v>1800</v>
      </c>
    </row>
    <row r="158" spans="2:36">
      <c r="B158">
        <v>2000</v>
      </c>
      <c r="C158" s="3">
        <f t="shared" si="123"/>
        <v>12566.370614359172</v>
      </c>
      <c r="D158" s="19" t="str">
        <f t="shared" si="101"/>
        <v>428,459780826296-25,4237018548289i</v>
      </c>
      <c r="E158" s="19" t="str">
        <f t="shared" si="102"/>
        <v>38,8080373972323-3,39916883868141i</v>
      </c>
      <c r="F158" s="18" t="str">
        <f t="shared" si="103"/>
        <v>745,198880519815+82876,8113068054i</v>
      </c>
      <c r="G158" s="18" t="str">
        <f t="shared" si="104"/>
        <v>1568,93232154397+82876,8113068054i</v>
      </c>
      <c r="H158" s="19">
        <f t="shared" si="124"/>
        <v>2.7742972728928006E-4</v>
      </c>
      <c r="I158" s="19" t="str">
        <f t="shared" si="105"/>
        <v>610,636506996203-682,567871961221i</v>
      </c>
      <c r="J158" s="19" t="str">
        <f t="shared" si="106"/>
        <v>297,199046599871+482,530234439647i</v>
      </c>
      <c r="K158" s="19" t="str">
        <f t="shared" si="107"/>
        <v>521,932917239678+40144,9190550163i</v>
      </c>
      <c r="L158" s="19">
        <f t="shared" si="108"/>
        <v>5.3325543606008718E-4</v>
      </c>
      <c r="M158" s="47">
        <f t="shared" si="109"/>
        <v>2.7742972728928006E-4</v>
      </c>
      <c r="N158" s="58">
        <f t="shared" si="125"/>
        <v>2000</v>
      </c>
      <c r="O158" s="50" t="str">
        <f t="shared" si="110"/>
        <v>428,459780826296-25,4237018548289i</v>
      </c>
      <c r="P158" s="50" t="str">
        <f t="shared" si="111"/>
        <v>38,8080373972323-3,39916883868141i</v>
      </c>
      <c r="Q158" s="48" t="str">
        <f t="shared" si="126"/>
        <v>745,198880519815+82836,1998092292i</v>
      </c>
      <c r="R158" s="48" t="str">
        <f t="shared" si="127"/>
        <v>1568,93232154397+82836,1998092292i</v>
      </c>
      <c r="S158" s="50">
        <f t="shared" si="128"/>
        <v>2.7770172328189791E-4</v>
      </c>
      <c r="T158" s="21" t="str">
        <f t="shared" si="112"/>
        <v>610,636506996203-682,567871961221i</v>
      </c>
      <c r="U158" s="21" t="str">
        <f t="shared" si="113"/>
        <v>297,199046599871+482,530234439647i</v>
      </c>
      <c r="V158" s="21" t="str">
        <f t="shared" si="114"/>
        <v>577,624779557606+46245,8088474651i</v>
      </c>
      <c r="W158" s="21">
        <f t="shared" si="115"/>
        <v>4.4475308904179389E-4</v>
      </c>
      <c r="X158" s="51">
        <f t="shared" si="116"/>
        <v>2.7770172328189791E-4</v>
      </c>
      <c r="Y158" s="59">
        <f t="shared" si="129"/>
        <v>2000</v>
      </c>
      <c r="Z158" s="23" t="str">
        <f t="shared" si="117"/>
        <v>457,752227497362-70,3052617757317i</v>
      </c>
      <c r="AA158" s="23" t="str">
        <f t="shared" si="118"/>
        <v>42,7716297322633-9,19043778565695i</v>
      </c>
      <c r="AB158" s="22" t="str">
        <f t="shared" si="130"/>
        <v>702,66605474782+120163,460443389i</v>
      </c>
      <c r="AC158" s="22" t="str">
        <f t="shared" si="131"/>
        <v>1526,39949577198+120163,460443389i</v>
      </c>
      <c r="AD158" s="23">
        <f t="shared" si="132"/>
        <v>1.271436318456276E-4</v>
      </c>
      <c r="AE158" s="23" t="str">
        <f t="shared" si="119"/>
        <v>348,705307598239-146,220091061139i</v>
      </c>
      <c r="AF158" s="23" t="str">
        <f t="shared" si="120"/>
        <v>512,449533603603+164,820543738205i</v>
      </c>
      <c r="AG158" s="23" t="str">
        <f t="shared" si="121"/>
        <v>1260,25148815756+35519,5687079212i</v>
      </c>
      <c r="AH158" s="23">
        <f t="shared" si="122"/>
        <v>1.642015108629602E-3</v>
      </c>
      <c r="AI158" s="45">
        <f t="shared" si="133"/>
        <v>1.642015108629602E-3</v>
      </c>
      <c r="AJ158" s="61">
        <f t="shared" si="134"/>
        <v>2000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74</vt:i4>
      </vt:variant>
    </vt:vector>
  </HeadingPairs>
  <TitlesOfParts>
    <vt:vector size="77" baseType="lpstr">
      <vt:lpstr>Onglet principal</vt:lpstr>
      <vt:lpstr>Aide Résistivité acoustique</vt:lpstr>
      <vt:lpstr>Calculs</vt:lpstr>
      <vt:lpstr>a11_</vt:lpstr>
      <vt:lpstr>a11_2</vt:lpstr>
      <vt:lpstr>a11_3</vt:lpstr>
      <vt:lpstr>b</vt:lpstr>
      <vt:lpstr>b_2</vt:lpstr>
      <vt:lpstr>b_3</vt:lpstr>
      <vt:lpstr>b11_</vt:lpstr>
      <vt:lpstr>b11_2</vt:lpstr>
      <vt:lpstr>b11_3</vt:lpstr>
      <vt:lpstr>Bf</vt:lpstr>
      <vt:lpstr>Bf_2</vt:lpstr>
      <vt:lpstr>Bf_3</vt:lpstr>
      <vt:lpstr>c_</vt:lpstr>
      <vt:lpstr>c_2</vt:lpstr>
      <vt:lpstr>c_3</vt:lpstr>
      <vt:lpstr>d</vt:lpstr>
      <vt:lpstr>d_2</vt:lpstr>
      <vt:lpstr>d_3</vt:lpstr>
      <vt:lpstr>d1_</vt:lpstr>
      <vt:lpstr>d1_2</vt:lpstr>
      <vt:lpstr>d1_3</vt:lpstr>
      <vt:lpstr>delta</vt:lpstr>
      <vt:lpstr>delta_2</vt:lpstr>
      <vt:lpstr>delta_3</vt:lpstr>
      <vt:lpstr>deuxa</vt:lpstr>
      <vt:lpstr>deuxa_2</vt:lpstr>
      <vt:lpstr>deuxa_3</vt:lpstr>
      <vt:lpstr>E</vt:lpstr>
      <vt:lpstr>E_2</vt:lpstr>
      <vt:lpstr>E_3</vt:lpstr>
      <vt:lpstr>eps</vt:lpstr>
      <vt:lpstr>eps_2</vt:lpstr>
      <vt:lpstr>eps_3</vt:lpstr>
      <vt:lpstr>h</vt:lpstr>
      <vt:lpstr>h_2</vt:lpstr>
      <vt:lpstr>h_3</vt:lpstr>
      <vt:lpstr>h_é</vt:lpstr>
      <vt:lpstr>K11_</vt:lpstr>
      <vt:lpstr>K11_2</vt:lpstr>
      <vt:lpstr>K11_3</vt:lpstr>
      <vt:lpstr>m_sup</vt:lpstr>
      <vt:lpstr>m_sup_2</vt:lpstr>
      <vt:lpstr>m_sup_3</vt:lpstr>
      <vt:lpstr>ms_cor</vt:lpstr>
      <vt:lpstr>ms_cor_2</vt:lpstr>
      <vt:lpstr>ms_cor_3</vt:lpstr>
      <vt:lpstr>nu</vt:lpstr>
      <vt:lpstr>nu_2</vt:lpstr>
      <vt:lpstr>nu_3</vt:lpstr>
      <vt:lpstr>R_</vt:lpstr>
      <vt:lpstr>R_2</vt:lpstr>
      <vt:lpstr>R_3</vt:lpstr>
      <vt:lpstr>rho0</vt:lpstr>
      <vt:lpstr>rho0_2</vt:lpstr>
      <vt:lpstr>rho0_3</vt:lpstr>
      <vt:lpstr>rhonu</vt:lpstr>
      <vt:lpstr>rhonu_2</vt:lpstr>
      <vt:lpstr>rhonu_3</vt:lpstr>
      <vt:lpstr>sigma</vt:lpstr>
      <vt:lpstr>sigma_2</vt:lpstr>
      <vt:lpstr>sigma_3</vt:lpstr>
      <vt:lpstr>T</vt:lpstr>
      <vt:lpstr>T_2</vt:lpstr>
      <vt:lpstr>T_3</vt:lpstr>
      <vt:lpstr>type</vt:lpstr>
      <vt:lpstr>type_2</vt:lpstr>
      <vt:lpstr>type_3</vt:lpstr>
      <vt:lpstr>visc</vt:lpstr>
      <vt:lpstr>X</vt:lpstr>
      <vt:lpstr>X_2</vt:lpstr>
      <vt:lpstr>X_3</vt:lpstr>
      <vt:lpstr>Y</vt:lpstr>
      <vt:lpstr>Y_2</vt:lpstr>
      <vt:lpstr>Y_3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2018-09-21T08:56:37Z</dcterms:created>
  <dcterms:modified xsi:type="dcterms:W3CDTF">2018-09-24T15:21:38Z</dcterms:modified>
  <cp:category/>
</cp:coreProperties>
</file>